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0245" yWindow="-15" windowWidth="10290" windowHeight="8115" tabRatio="648"/>
  </bookViews>
  <sheets>
    <sheet name="общая" sheetId="16" r:id="rId1"/>
  </sheets>
  <definedNames>
    <definedName name="_xlnm.Print_Area" localSheetId="0">общая!$A$1:$H$124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0" i="16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5" s="1"/>
  <c r="G159"/>
  <c r="G158"/>
  <c r="G157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55" l="1"/>
  <c r="G180"/>
  <c r="G181" s="1"/>
  <c r="H181" s="1"/>
  <c r="H180"/>
  <c r="H182" l="1"/>
  <c r="G72" l="1"/>
  <c r="G73"/>
  <c r="D61"/>
  <c r="G61" s="1"/>
  <c r="D51"/>
  <c r="G51" s="1"/>
  <c r="G42"/>
  <c r="G43"/>
  <c r="E41"/>
  <c r="G41" s="1"/>
  <c r="F40"/>
  <c r="F35"/>
  <c r="H35" s="1"/>
  <c r="G40" l="1"/>
  <c r="H40" s="1"/>
  <c r="D117"/>
  <c r="F117" s="1"/>
  <c r="G108"/>
  <c r="G110"/>
  <c r="G111"/>
  <c r="G112"/>
  <c r="G113"/>
  <c r="G114"/>
  <c r="G115"/>
  <c r="G116"/>
  <c r="F101"/>
  <c r="H117" l="1"/>
  <c r="D107"/>
  <c r="G107" s="1"/>
  <c r="D106"/>
  <c r="G106" s="1"/>
  <c r="D105"/>
  <c r="G105" s="1"/>
  <c r="D104"/>
  <c r="D103"/>
  <c r="G103" s="1"/>
  <c r="D102"/>
  <c r="G102" s="1"/>
  <c r="D91"/>
  <c r="G91" s="1"/>
  <c r="G90" s="1"/>
  <c r="F33"/>
  <c r="H33" s="1"/>
  <c r="G34"/>
  <c r="F34"/>
  <c r="F99"/>
  <c r="H99" s="1"/>
  <c r="F100"/>
  <c r="H100" s="1"/>
  <c r="D109" l="1"/>
  <c r="G109" s="1"/>
  <c r="G104"/>
  <c r="H34"/>
  <c r="E88"/>
  <c r="G88" s="1"/>
  <c r="D86"/>
  <c r="G86" s="1"/>
  <c r="D59"/>
  <c r="G59" s="1"/>
  <c r="D49"/>
  <c r="G49" s="1"/>
  <c r="D47"/>
  <c r="G47" s="1"/>
  <c r="D46"/>
  <c r="G46" s="1"/>
  <c r="D26"/>
  <c r="G26" s="1"/>
  <c r="D25"/>
  <c r="G25" s="1"/>
  <c r="D24"/>
  <c r="G24" s="1"/>
  <c r="F23"/>
  <c r="F65"/>
  <c r="H65" s="1"/>
  <c r="D67"/>
  <c r="G67" s="1"/>
  <c r="G66" s="1"/>
  <c r="F55"/>
  <c r="H55" s="1"/>
  <c r="F56"/>
  <c r="H56" s="1"/>
  <c r="F57"/>
  <c r="H57" s="1"/>
  <c r="F58"/>
  <c r="H58" s="1"/>
  <c r="D60"/>
  <c r="G60" s="1"/>
  <c r="D63"/>
  <c r="G63" s="1"/>
  <c r="D62"/>
  <c r="G62" s="1"/>
  <c r="F54"/>
  <c r="G101" l="1"/>
  <c r="G23"/>
  <c r="H23" s="1"/>
  <c r="D53"/>
  <c r="G53" s="1"/>
  <c r="G52" s="1"/>
  <c r="D37"/>
  <c r="G37" s="1"/>
  <c r="G36" s="1"/>
  <c r="E87"/>
  <c r="G87" s="1"/>
  <c r="D85"/>
  <c r="G85" s="1"/>
  <c r="E45"/>
  <c r="G45" s="1"/>
  <c r="G44" s="1"/>
  <c r="F44"/>
  <c r="F32"/>
  <c r="H32" s="1"/>
  <c r="D31"/>
  <c r="G31" s="1"/>
  <c r="G30" s="1"/>
  <c r="D29"/>
  <c r="G29" s="1"/>
  <c r="D79"/>
  <c r="G79" s="1"/>
  <c r="D78"/>
  <c r="G78" s="1"/>
  <c r="D77"/>
  <c r="G77" s="1"/>
  <c r="D76"/>
  <c r="G76" s="1"/>
  <c r="D75"/>
  <c r="G75" s="1"/>
  <c r="F80"/>
  <c r="F84"/>
  <c r="D71"/>
  <c r="G71" s="1"/>
  <c r="G70" s="1"/>
  <c r="H101" l="1"/>
  <c r="G74"/>
  <c r="D81"/>
  <c r="D89"/>
  <c r="G89" s="1"/>
  <c r="G84" s="1"/>
  <c r="H84" s="1"/>
  <c r="D64"/>
  <c r="G64" s="1"/>
  <c r="G54" s="1"/>
  <c r="D50"/>
  <c r="G50" s="1"/>
  <c r="G48" s="1"/>
  <c r="D28"/>
  <c r="G28" s="1"/>
  <c r="G27" s="1"/>
  <c r="F98"/>
  <c r="H98" s="1"/>
  <c r="F97"/>
  <c r="H97" s="1"/>
  <c r="F96"/>
  <c r="H96" s="1"/>
  <c r="F95"/>
  <c r="H95" s="1"/>
  <c r="F94"/>
  <c r="H94" s="1"/>
  <c r="F93"/>
  <c r="H93" s="1"/>
  <c r="F92"/>
  <c r="H92" s="1"/>
  <c r="F90"/>
  <c r="H90" s="1"/>
  <c r="F74"/>
  <c r="F72"/>
  <c r="H72" s="1"/>
  <c r="F70"/>
  <c r="F66"/>
  <c r="F30"/>
  <c r="H30" s="1"/>
  <c r="F36"/>
  <c r="H36" s="1"/>
  <c r="F27"/>
  <c r="F52"/>
  <c r="H52" s="1"/>
  <c r="F48"/>
  <c r="F118" l="1"/>
  <c r="H118"/>
  <c r="G118"/>
  <c r="G81"/>
  <c r="G80" s="1"/>
  <c r="G82" s="1"/>
  <c r="F82"/>
  <c r="F119" s="1"/>
  <c r="F123" s="1"/>
  <c r="F68"/>
  <c r="H27"/>
  <c r="H38" s="1"/>
  <c r="F38"/>
  <c r="G38"/>
  <c r="H44"/>
  <c r="H54"/>
  <c r="H66"/>
  <c r="H74"/>
  <c r="H70"/>
  <c r="G68"/>
  <c r="G119" l="1"/>
  <c r="G120" s="1"/>
  <c r="H80"/>
  <c r="H82" s="1"/>
  <c r="H48"/>
  <c r="H68" s="1"/>
  <c r="H119" l="1"/>
  <c r="H120" s="1"/>
  <c r="F124" s="1"/>
</calcChain>
</file>

<file path=xl/sharedStrings.xml><?xml version="1.0" encoding="utf-8"?>
<sst xmlns="http://schemas.openxmlformats.org/spreadsheetml/2006/main" count="315" uniqueCount="188">
  <si>
    <t>м.кв.</t>
  </si>
  <si>
    <t>шт.</t>
  </si>
  <si>
    <t>компл.</t>
  </si>
  <si>
    <t>кг</t>
  </si>
  <si>
    <t>СМЕТА №1</t>
  </si>
  <si>
    <t>меш.</t>
  </si>
  <si>
    <t>пог.м</t>
  </si>
  <si>
    <t>кабель антенный SAT 703</t>
  </si>
  <si>
    <t>кабель 4х2/0,5 FTP</t>
  </si>
  <si>
    <t>коробки распаечные</t>
  </si>
  <si>
    <t>гофр труба D16</t>
  </si>
  <si>
    <t>гофр труба D32</t>
  </si>
  <si>
    <t>м.кв., м.п.</t>
  </si>
  <si>
    <t xml:space="preserve">водорозетка </t>
  </si>
  <si>
    <t>Установка ванны</t>
  </si>
  <si>
    <t>вывод</t>
  </si>
  <si>
    <t>Инженерные работы</t>
  </si>
  <si>
    <t>г. Москва</t>
  </si>
  <si>
    <t>Утверждаю:</t>
  </si>
  <si>
    <t>Согласовано:</t>
  </si>
  <si>
    <t>№ п/п</t>
  </si>
  <si>
    <t>Наименование работ и материалов</t>
  </si>
  <si>
    <t>Единица измерения</t>
  </si>
  <si>
    <t>Количество</t>
  </si>
  <si>
    <t>Стоимость на единицу, рубли.</t>
  </si>
  <si>
    <t>Пескобетон М-300</t>
  </si>
  <si>
    <t>Установка скрытого бочка(инсталяции)</t>
  </si>
  <si>
    <t>м.кв.,м.п.</t>
  </si>
  <si>
    <t>Установка навесного унитаза</t>
  </si>
  <si>
    <t>Установка раковины со смесителем ( смеситель не встроенный в стену)</t>
  </si>
  <si>
    <t>Монтаж смесителя со встроенным катриджем в стену</t>
  </si>
  <si>
    <t xml:space="preserve">Монтаж водянного полотенцесушителя </t>
  </si>
  <si>
    <t>%</t>
  </si>
  <si>
    <t>Полы</t>
  </si>
  <si>
    <t>м</t>
  </si>
  <si>
    <t>Потолки</t>
  </si>
  <si>
    <t>Облицовка стен, откосов керамической плиткой</t>
  </si>
  <si>
    <t>Маяк оцинкованный 10мм</t>
  </si>
  <si>
    <t>т</t>
  </si>
  <si>
    <t xml:space="preserve">Высокопрочный наливной пол ОСНОВИТ РОВИЛАЙН Т-46 </t>
  </si>
  <si>
    <t xml:space="preserve">Плиточный клей "Кнауф Флизен" </t>
  </si>
  <si>
    <t>Бетоноконтакт Основит Т-55</t>
  </si>
  <si>
    <t>Маяк оцинкованный 6мм</t>
  </si>
  <si>
    <t>Стоимость черновых материалов, рубли</t>
  </si>
  <si>
    <t>Всего работ и материалов, рубли</t>
  </si>
  <si>
    <t>Общая стоимость работ, рубли.</t>
  </si>
  <si>
    <t>Итого по разделу полы:</t>
  </si>
  <si>
    <t>Шпатлевка "Кнауф Унифлот"</t>
  </si>
  <si>
    <t>Шпатлевка "Ветонит ЛР"</t>
  </si>
  <si>
    <t>Шпатлевка "Пуфас"</t>
  </si>
  <si>
    <t>Шпатлевка "Шитрок"</t>
  </si>
  <si>
    <t>Грунтовка Тифенгрунт "Кнауф"</t>
  </si>
  <si>
    <t>л</t>
  </si>
  <si>
    <t>Итого по разделу стены:</t>
  </si>
  <si>
    <t>Итого по разделу потолки:</t>
  </si>
  <si>
    <t>Труба термостабилизационная PR белая d=25 SDR9/s5</t>
  </si>
  <si>
    <t>Труба термостабилизационная PR белая d=20 SDR9/s4</t>
  </si>
  <si>
    <t>Трубы канализационные + комплектующие (фасонина)</t>
  </si>
  <si>
    <t>Фитинги PR и комплектующие (ГВС и ХВС)</t>
  </si>
  <si>
    <t>комплект</t>
  </si>
  <si>
    <t>Коллектора FAR с переходными конусами</t>
  </si>
  <si>
    <t>коллектор</t>
  </si>
  <si>
    <t>Энергофлекс-теплоизоляция труб</t>
  </si>
  <si>
    <t>п.м.</t>
  </si>
  <si>
    <t>Автомат защитный 3-х фазный АВВ</t>
  </si>
  <si>
    <t>Автомат защитный 1-фазный АВВ</t>
  </si>
  <si>
    <t>Рубильник 3-х фазный АВВ</t>
  </si>
  <si>
    <t>Итого по разделу инженерные работы</t>
  </si>
  <si>
    <t>ВСЕГО ПО СМЕТЕ:</t>
  </si>
  <si>
    <t>С учетом транспортных и накладных расходов</t>
  </si>
  <si>
    <t>________________________________________________</t>
  </si>
  <si>
    <t>Устройство черновой  стяжки пола по маякам (до 80мм)</t>
  </si>
  <si>
    <t>Устройство самовыравнивающего пола (до 3мм)</t>
  </si>
  <si>
    <t>Стены и перегородки</t>
  </si>
  <si>
    <t>Метал в ассортименте</t>
  </si>
  <si>
    <t>Укладка кермической плитки на пол</t>
  </si>
  <si>
    <t>Грунтовка поверхности стен    и откосов</t>
  </si>
  <si>
    <t xml:space="preserve">Шпаклевка поверхности стен  и откосов </t>
  </si>
  <si>
    <t xml:space="preserve">Шлифовка поверхности стен </t>
  </si>
  <si>
    <t>Наклейка паутинки(сетки) нанесение финишной шпатлёвки</t>
  </si>
  <si>
    <t xml:space="preserve">Устройство  потолков из ГКЛ </t>
  </si>
  <si>
    <t>Монтаж  выводов канализации, ГВС и ХВС  для монтажа сантехприборов( с учетом прокладки труб)</t>
  </si>
  <si>
    <t>Монтаж экструдированного пенополистирола(50мм)</t>
  </si>
  <si>
    <t>Теплоизоляция Пеноплэкс Комфорт 1200х600х50</t>
  </si>
  <si>
    <t>Дюбель для теплоизоляции Tech-Krep IZO 10х100 мм с полипропиленовым гвоздем</t>
  </si>
  <si>
    <t>Сетка сварная 100х100х4 мм</t>
  </si>
  <si>
    <t>м.кв</t>
  </si>
  <si>
    <t>Устройство перегородок из пеноблоков с монтажем дверных перемычек</t>
  </si>
  <si>
    <t>Блок из ячеистого бетона газосиликатный 100х250х625 мм</t>
  </si>
  <si>
    <t>Клей монтажный для пенобетона</t>
  </si>
  <si>
    <t>Штукатурка гипсовая ручного нанесения</t>
  </si>
  <si>
    <t>Оштукатуривание стен  и откосов по маякам</t>
  </si>
  <si>
    <t>Двухслойная облицовка из КНАУФ-листов на металлическом каркасе, отнесенном от базовой стены. Комплектная система КНАУФ - С-626.</t>
  </si>
  <si>
    <t>Подвесной потолок из КНАУФ-листов на одноуровневом металлическом каркасе. Комплектная система КНАУФ П113</t>
  </si>
  <si>
    <t>Монтаж  распределительных коллекторов ГВС и ХВС</t>
  </si>
  <si>
    <t>Установка душевой кабины</t>
  </si>
  <si>
    <t>Установка радиатора отопления с учетом прокладки труб</t>
  </si>
  <si>
    <t>кабель электрический ВВГ нг 3х2,5</t>
  </si>
  <si>
    <t>кабель электрический ВВГ нг 3х1,5</t>
  </si>
  <si>
    <t>провод ПВЗ ж/з 1x6</t>
  </si>
  <si>
    <t>провод ПВЗ ж/з 1x2,5</t>
  </si>
  <si>
    <t xml:space="preserve">Дифференциальный автомат </t>
  </si>
  <si>
    <t>Устройство защитного отключения 3P+N</t>
  </si>
  <si>
    <t>_________________________________________</t>
  </si>
  <si>
    <t>Укладка ламината с плинтусом</t>
  </si>
  <si>
    <t>Укладка мозаики на пол</t>
  </si>
  <si>
    <t>Монтаж ленолиума</t>
  </si>
  <si>
    <t>Монтаж гигиенического смесителя</t>
  </si>
  <si>
    <t>Щит  встраиваемый  (48 модулей)</t>
  </si>
  <si>
    <t>Электромонтажные работы 2-ой этап (установка электрофурнитуры, осветительных приборов)*</t>
  </si>
  <si>
    <t>Электромонтажные работы 1-ый этап (прокладка кабелей, установка электрощита)*</t>
  </si>
  <si>
    <t>Монтаж ступеней на готовый каркас лестницы</t>
  </si>
  <si>
    <t>Кладка стен из пеноблоков</t>
  </si>
  <si>
    <t>м.куб.</t>
  </si>
  <si>
    <t xml:space="preserve">Блок из ячеистого бетона газосиликатный </t>
  </si>
  <si>
    <t>Смесь М-150</t>
  </si>
  <si>
    <t>Простая однотонная окраска  стен под валик</t>
  </si>
  <si>
    <t>Монтаж блокхауса, доски</t>
  </si>
  <si>
    <t>Пиломатериал в ассортименте</t>
  </si>
  <si>
    <t>Подготовка потолков  под окраску(грунтовка, шпатлевка, шлифовка)</t>
  </si>
  <si>
    <t>Однотонная окраска потолков В/Э краской(лаком) валиком</t>
  </si>
  <si>
    <t>Общестроительные работы на м.кв. по полу</t>
  </si>
  <si>
    <t>Общестроительные работы на м.кв. по полу с черновым материалом</t>
  </si>
  <si>
    <t>Монтаж блокхауса, доски по каркасу(в том числе обшивка лестницы)</t>
  </si>
  <si>
    <t>Устройство фальшстен  ГКЛ(декоративные ниши, бока лестницы)</t>
  </si>
  <si>
    <t>Сметная стоимость -</t>
  </si>
  <si>
    <t>Приложение № 1  к Договору № 01/02/17 от</t>
  </si>
  <si>
    <t>2017г.</t>
  </si>
  <si>
    <t>"__________"  _________________________2017 г.</t>
  </si>
  <si>
    <t xml:space="preserve">       "_______"        _________________2017г.</t>
  </si>
  <si>
    <t>"_______"   _____________________ 2017г.</t>
  </si>
  <si>
    <t>НА ОБЩЕСТРОИТЕЛЬНЫЕ РАБОТЫ</t>
  </si>
  <si>
    <t>ПОДРЯДЧИК: ООО " СК  АКОНЕЛ" +7-963-750-04-97 Михаил</t>
  </si>
  <si>
    <t>В расчете не указаны следующие работы: устройство принудительной вентиляции и кондиционирования помещений; установка межкомнатных и входной дверей; монтаж подоконников; изготовление, установка зеркал и стеклянных поверхностей. Монтируемые напольные покрытия и деревянные стеновые панели рассчитаны как готовые к установке, без дополнительной обработки.Устройство сауны</t>
  </si>
  <si>
    <t>ОБЕКТ:Таунхаус в поселке "Маленькая Шотландия" общей площадью 236 м.кв.(с пристройкой)</t>
  </si>
  <si>
    <t>"_____"  _________________________2017 г.</t>
  </si>
  <si>
    <t>___________________________________________</t>
  </si>
  <si>
    <t>"_______"   ____________________________ 2017г.</t>
  </si>
  <si>
    <t xml:space="preserve">                 "_______"        _______________________________  2017г.</t>
  </si>
  <si>
    <t>СМЕТА №2</t>
  </si>
  <si>
    <t xml:space="preserve"> На монтажные работы по переоборудованию системы отопления</t>
  </si>
  <si>
    <t>Сметная стоимость -  рублей.</t>
  </si>
  <si>
    <t>В расчете не указана стоимость радиаторов</t>
  </si>
  <si>
    <t>Монтаж радиаторов с прокладкой труб( с подключением из пола)</t>
  </si>
  <si>
    <t>Монтаж теплого  пола</t>
  </si>
  <si>
    <t>Установка ШРВ и коллекторных групп для теплых полов</t>
  </si>
  <si>
    <t>шкаф</t>
  </si>
  <si>
    <t>Устройство технологических отверстий и проходов</t>
  </si>
  <si>
    <t>Монтаж стояков отопления</t>
  </si>
  <si>
    <t>стояк</t>
  </si>
  <si>
    <t>Установка и обвязка настенного газового котла (с дымоходом)</t>
  </si>
  <si>
    <t>котел</t>
  </si>
  <si>
    <t>Опрессовка системы</t>
  </si>
  <si>
    <t>Установка и обвязка бойлера</t>
  </si>
  <si>
    <t>бойлер</t>
  </si>
  <si>
    <t>Монтаж стояков и лежаков канализации</t>
  </si>
  <si>
    <t>м.п.</t>
  </si>
  <si>
    <t>Монтаж контура рециркуляции</t>
  </si>
  <si>
    <t>конт</t>
  </si>
  <si>
    <t>Рекомендованное оборудование</t>
  </si>
  <si>
    <t xml:space="preserve"> Бойлер косвенного нагрева Gorenje, комбинированный,  кожух метал (200л)</t>
  </si>
  <si>
    <t>шт</t>
  </si>
  <si>
    <t xml:space="preserve"> Расширительный бак 20л, STOUТ, вертикальный, для систем ГВС, 12 бар (синий) </t>
  </si>
  <si>
    <t xml:space="preserve"> Управляюший коллектор 3 выхода</t>
  </si>
  <si>
    <t xml:space="preserve"> Фильтр тонкой очистки </t>
  </si>
  <si>
    <t xml:space="preserve"> Комплект подключения бойлера</t>
  </si>
  <si>
    <t xml:space="preserve"> Watts KSG30 Крепление настенное для расширительного бака </t>
  </si>
  <si>
    <t xml:space="preserve">Насос циркуляционный Grundfos UPS 25-60  </t>
  </si>
  <si>
    <t>Труба  сшитый п/н PE-X-A 16*2,0</t>
  </si>
  <si>
    <t>Гидрострелка</t>
  </si>
  <si>
    <t>Обратный клапан 1</t>
  </si>
  <si>
    <t xml:space="preserve"> кран 1</t>
  </si>
  <si>
    <t xml:space="preserve">Смесительный модуль контур теплый пол </t>
  </si>
  <si>
    <t>ШРН2 Шкаф коллекторный наружный</t>
  </si>
  <si>
    <t xml:space="preserve"> Коллекторная пара (с расходомерами)</t>
  </si>
  <si>
    <t>Комплект ½ сливной кран и спускник</t>
  </si>
  <si>
    <t xml:space="preserve"> Кран радиаторный угловой ½  </t>
  </si>
  <si>
    <t>Luxor ЕК ¾ евроконус</t>
  </si>
  <si>
    <t xml:space="preserve"> Труба PR d=20 мм полипропиленовая композитная  </t>
  </si>
  <si>
    <t>Труба PR d=25 мм полипропиленовая композитная  армированная</t>
  </si>
  <si>
    <t xml:space="preserve"> Труба PR d=32 мм полипропиленовая композитная  армированная </t>
  </si>
  <si>
    <t xml:space="preserve"> Фитинги PR (отопление)</t>
  </si>
  <si>
    <t>компл</t>
  </si>
  <si>
    <t>Материалы для обвязки котельной</t>
  </si>
  <si>
    <t>Энергофлекс</t>
  </si>
  <si>
    <t>Накладные и транспортные расходы</t>
  </si>
  <si>
    <t>ИТОГО ПО СМЕТЕ</t>
  </si>
  <si>
    <t>ЗАКАЗЧИК: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</si>
</sst>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i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0" xfId="0" applyFont="1" applyAlignment="1"/>
    <xf numFmtId="2" fontId="8" fillId="0" borderId="0" xfId="0" applyNumberFormat="1" applyFont="1" applyBorder="1" applyAlignment="1">
      <alignment horizontal="center"/>
    </xf>
    <xf numFmtId="164" fontId="2" fillId="0" borderId="0" xfId="0" applyNumberFormat="1" applyFont="1"/>
    <xf numFmtId="0" fontId="9" fillId="2" borderId="2" xfId="0" applyFont="1" applyFill="1" applyBorder="1" applyAlignment="1">
      <alignment horizontal="right" wrapText="1"/>
    </xf>
    <xf numFmtId="1" fontId="5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left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3" xfId="0" applyFont="1" applyBorder="1" applyAlignment="1">
      <alignment horizontal="right" wrapText="1"/>
    </xf>
    <xf numFmtId="164" fontId="9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8" fillId="5" borderId="3" xfId="0" applyFont="1" applyFill="1" applyBorder="1" applyAlignment="1">
      <alignment horizontal="left" wrapText="1"/>
    </xf>
    <xf numFmtId="164" fontId="8" fillId="5" borderId="3" xfId="0" applyNumberFormat="1" applyFont="1" applyFill="1" applyBorder="1" applyAlignment="1">
      <alignment horizontal="left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vertical="top" wrapText="1"/>
    </xf>
    <xf numFmtId="164" fontId="8" fillId="5" borderId="3" xfId="3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164" fontId="8" fillId="4" borderId="3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164" fontId="9" fillId="0" borderId="1" xfId="3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wrapText="1"/>
    </xf>
    <xf numFmtId="164" fontId="6" fillId="3" borderId="5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2" fontId="8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wrapText="1"/>
    </xf>
    <xf numFmtId="0" fontId="8" fillId="2" borderId="3" xfId="0" applyFont="1" applyFill="1" applyBorder="1" applyAlignment="1">
      <alignment horizontal="left" vertical="top" wrapText="1"/>
    </xf>
    <xf numFmtId="164" fontId="8" fillId="2" borderId="3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" fontId="9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wrapText="1"/>
    </xf>
    <xf numFmtId="164" fontId="8" fillId="5" borderId="3" xfId="0" applyNumberFormat="1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wrapText="1"/>
    </xf>
    <xf numFmtId="164" fontId="6" fillId="0" borderId="3" xfId="0" applyNumberFormat="1" applyFont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wrapText="1"/>
    </xf>
    <xf numFmtId="164" fontId="8" fillId="5" borderId="3" xfId="0" applyNumberFormat="1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wrapText="1"/>
    </xf>
    <xf numFmtId="164" fontId="8" fillId="5" borderId="3" xfId="0" applyNumberFormat="1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2" borderId="8" xfId="0" applyNumberFormat="1" applyFont="1" applyFill="1" applyBorder="1" applyAlignment="1">
      <alignment horizontal="right" wrapText="1"/>
    </xf>
    <xf numFmtId="164" fontId="9" fillId="2" borderId="9" xfId="0" applyNumberFormat="1" applyFont="1" applyFill="1" applyBorder="1" applyAlignment="1">
      <alignment horizontal="right" wrapText="1"/>
    </xf>
    <xf numFmtId="0" fontId="12" fillId="3" borderId="3" xfId="0" applyFont="1" applyFill="1" applyBorder="1" applyAlignment="1">
      <alignment horizontal="left" wrapText="1"/>
    </xf>
    <xf numFmtId="164" fontId="12" fillId="3" borderId="3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64" fontId="12" fillId="3" borderId="5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 vertical="top" wrapText="1"/>
    </xf>
    <xf numFmtId="1" fontId="8" fillId="5" borderId="3" xfId="0" applyNumberFormat="1" applyFont="1" applyFill="1" applyBorder="1" applyAlignment="1">
      <alignment wrapText="1"/>
    </xf>
    <xf numFmtId="1" fontId="8" fillId="4" borderId="3" xfId="0" applyNumberFormat="1" applyFont="1" applyFill="1" applyBorder="1" applyAlignment="1">
      <alignment horizontal="center" vertical="top" wrapText="1"/>
    </xf>
    <xf numFmtId="1" fontId="8" fillId="4" borderId="3" xfId="0" applyNumberFormat="1" applyFont="1" applyFill="1" applyBorder="1" applyAlignment="1">
      <alignment wrapText="1"/>
    </xf>
    <xf numFmtId="1" fontId="8" fillId="2" borderId="3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wrapText="1"/>
    </xf>
    <xf numFmtId="1" fontId="9" fillId="0" borderId="3" xfId="0" applyNumberFormat="1" applyFont="1" applyBorder="1" applyAlignment="1">
      <alignment horizontal="right" wrapText="1"/>
    </xf>
    <xf numFmtId="1" fontId="9" fillId="0" borderId="3" xfId="0" applyNumberFormat="1" applyFont="1" applyFill="1" applyBorder="1" applyAlignment="1">
      <alignment horizontal="right" wrapText="1"/>
    </xf>
    <xf numFmtId="1" fontId="6" fillId="3" borderId="3" xfId="0" applyNumberFormat="1" applyFont="1" applyFill="1" applyBorder="1" applyAlignment="1">
      <alignment horizontal="center" wrapText="1"/>
    </xf>
    <xf numFmtId="164" fontId="8" fillId="0" borderId="0" xfId="0" applyNumberFormat="1" applyFont="1" applyAlignment="1">
      <alignment wrapText="1"/>
    </xf>
    <xf numFmtId="164" fontId="9" fillId="0" borderId="3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6" fillId="3" borderId="3" xfId="0" applyNumberFormat="1" applyFont="1" applyFill="1" applyBorder="1" applyAlignment="1">
      <alignment horizontal="right" wrapText="1"/>
    </xf>
    <xf numFmtId="1" fontId="6" fillId="3" borderId="3" xfId="0" applyNumberFormat="1" applyFont="1" applyFill="1" applyBorder="1" applyAlignment="1">
      <alignment horizontal="right" wrapText="1"/>
    </xf>
    <xf numFmtId="1" fontId="6" fillId="3" borderId="3" xfId="0" applyNumberFormat="1" applyFont="1" applyFill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" fontId="8" fillId="5" borderId="3" xfId="0" applyNumberFormat="1" applyFont="1" applyFill="1" applyBorder="1" applyAlignment="1">
      <alignment horizontal="center" wrapText="1"/>
    </xf>
    <xf numFmtId="0" fontId="6" fillId="6" borderId="0" xfId="0" applyFont="1" applyFill="1" applyAlignment="1">
      <alignment horizontal="left" wrapText="1"/>
    </xf>
    <xf numFmtId="164" fontId="6" fillId="6" borderId="0" xfId="0" applyNumberFormat="1" applyFont="1" applyFill="1" applyAlignment="1">
      <alignment wrapText="1"/>
    </xf>
    <xf numFmtId="0" fontId="6" fillId="7" borderId="0" xfId="0" applyFont="1" applyFill="1" applyAlignment="1">
      <alignment horizontal="left" wrapText="1"/>
    </xf>
    <xf numFmtId="164" fontId="6" fillId="7" borderId="0" xfId="0" applyNumberFormat="1" applyFont="1" applyFill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horizontal="left" wrapText="1"/>
    </xf>
    <xf numFmtId="164" fontId="19" fillId="0" borderId="0" xfId="0" applyNumberFormat="1" applyFont="1" applyAlignment="1">
      <alignment wrapText="1"/>
    </xf>
    <xf numFmtId="2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left" wrapText="1"/>
    </xf>
    <xf numFmtId="164" fontId="26" fillId="0" borderId="0" xfId="0" applyNumberFormat="1" applyFont="1" applyAlignment="1">
      <alignment wrapText="1"/>
    </xf>
    <xf numFmtId="1" fontId="16" fillId="2" borderId="3" xfId="0" applyNumberFormat="1" applyFont="1" applyFill="1" applyBorder="1" applyAlignment="1">
      <alignment horizontal="left"/>
    </xf>
    <xf numFmtId="0" fontId="16" fillId="3" borderId="3" xfId="0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1" fontId="16" fillId="3" borderId="3" xfId="0" applyNumberFormat="1" applyFont="1" applyFill="1" applyBorder="1" applyAlignment="1">
      <alignment horizontal="center" vertical="top" wrapText="1"/>
    </xf>
    <xf numFmtId="1" fontId="16" fillId="3" borderId="3" xfId="0" applyNumberFormat="1" applyFont="1" applyFill="1" applyBorder="1" applyAlignment="1">
      <alignment wrapText="1"/>
    </xf>
    <xf numFmtId="1" fontId="19" fillId="3" borderId="3" xfId="0" applyNumberFormat="1" applyFont="1" applyFill="1" applyBorder="1" applyAlignment="1">
      <alignment wrapText="1"/>
    </xf>
    <xf numFmtId="0" fontId="27" fillId="3" borderId="3" xfId="0" applyFont="1" applyFill="1" applyBorder="1" applyAlignment="1">
      <alignment vertical="top" wrapText="1"/>
    </xf>
    <xf numFmtId="0" fontId="27" fillId="3" borderId="3" xfId="0" applyFont="1" applyFill="1" applyBorder="1" applyAlignment="1">
      <alignment horizontal="center" vertical="top" wrapText="1"/>
    </xf>
    <xf numFmtId="1" fontId="27" fillId="3" borderId="3" xfId="0" applyNumberFormat="1" applyFont="1" applyFill="1" applyBorder="1" applyAlignment="1">
      <alignment horizontal="center" vertical="top" wrapText="1"/>
    </xf>
    <xf numFmtId="1" fontId="28" fillId="3" borderId="3" xfId="0" applyNumberFormat="1" applyFont="1" applyFill="1" applyBorder="1" applyAlignment="1">
      <alignment wrapText="1"/>
    </xf>
    <xf numFmtId="1" fontId="27" fillId="3" borderId="3" xfId="0" applyNumberFormat="1" applyFont="1" applyFill="1" applyBorder="1" applyAlignment="1">
      <alignment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 vertical="top" wrapText="1"/>
    </xf>
    <xf numFmtId="0" fontId="30" fillId="2" borderId="3" xfId="0" applyFont="1" applyFill="1" applyBorder="1" applyAlignment="1">
      <alignment horizontal="right" wrapText="1"/>
    </xf>
    <xf numFmtId="0" fontId="30" fillId="0" borderId="3" xfId="0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right" vertical="top" wrapText="1"/>
    </xf>
    <xf numFmtId="1" fontId="29" fillId="2" borderId="3" xfId="0" applyNumberFormat="1" applyFont="1" applyFill="1" applyBorder="1" applyAlignment="1">
      <alignment horizontal="right" wrapText="1"/>
    </xf>
    <xf numFmtId="0" fontId="30" fillId="2" borderId="3" xfId="0" applyFont="1" applyFill="1" applyBorder="1" applyAlignment="1">
      <alignment horizontal="right" vertical="top" wrapText="1"/>
    </xf>
    <xf numFmtId="1" fontId="30" fillId="2" borderId="3" xfId="0" applyNumberFormat="1" applyFont="1" applyFill="1" applyBorder="1" applyAlignment="1">
      <alignment horizontal="right" wrapText="1"/>
    </xf>
    <xf numFmtId="0" fontId="19" fillId="5" borderId="3" xfId="0" applyFont="1" applyFill="1" applyBorder="1" applyAlignment="1">
      <alignment horizontal="left" vertical="top" wrapText="1"/>
    </xf>
    <xf numFmtId="164" fontId="19" fillId="5" borderId="3" xfId="3" applyNumberFormat="1" applyFont="1" applyFill="1" applyBorder="1" applyAlignment="1">
      <alignment horizontal="center" vertical="center" wrapText="1"/>
    </xf>
    <xf numFmtId="2" fontId="19" fillId="5" borderId="3" xfId="0" applyNumberFormat="1" applyFont="1" applyFill="1" applyBorder="1" applyAlignment="1">
      <alignment horizontal="center" vertical="top" wrapText="1"/>
    </xf>
    <xf numFmtId="1" fontId="19" fillId="5" borderId="3" xfId="0" applyNumberFormat="1" applyFont="1" applyFill="1" applyBorder="1" applyAlignment="1">
      <alignment horizontal="center" vertical="top" wrapText="1"/>
    </xf>
    <xf numFmtId="3" fontId="19" fillId="5" borderId="3" xfId="0" applyNumberFormat="1" applyFont="1" applyFill="1" applyBorder="1" applyAlignment="1">
      <alignment horizontal="center" vertical="top" wrapText="1"/>
    </xf>
    <xf numFmtId="3" fontId="19" fillId="5" borderId="3" xfId="0" applyNumberFormat="1" applyFont="1" applyFill="1" applyBorder="1" applyAlignment="1">
      <alignment wrapText="1"/>
    </xf>
    <xf numFmtId="0" fontId="31" fillId="4" borderId="3" xfId="0" applyFont="1" applyFill="1" applyBorder="1" applyAlignment="1">
      <alignment horizontal="left" wrapText="1"/>
    </xf>
    <xf numFmtId="164" fontId="31" fillId="4" borderId="3" xfId="0" applyNumberFormat="1" applyFont="1" applyFill="1" applyBorder="1" applyAlignment="1">
      <alignment wrapText="1"/>
    </xf>
    <xf numFmtId="2" fontId="31" fillId="4" borderId="3" xfId="0" applyNumberFormat="1" applyFont="1" applyFill="1" applyBorder="1" applyAlignment="1">
      <alignment wrapText="1"/>
    </xf>
    <xf numFmtId="1" fontId="31" fillId="4" borderId="3" xfId="0" applyNumberFormat="1" applyFont="1" applyFill="1" applyBorder="1" applyAlignment="1">
      <alignment wrapText="1"/>
    </xf>
    <xf numFmtId="3" fontId="31" fillId="4" borderId="3" xfId="0" applyNumberFormat="1" applyFont="1" applyFill="1" applyBorder="1" applyAlignment="1">
      <alignment wrapText="1"/>
    </xf>
    <xf numFmtId="2" fontId="5" fillId="0" borderId="4" xfId="0" applyNumberFormat="1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2" fontId="5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10" fillId="0" borderId="0" xfId="0" applyFont="1"/>
    <xf numFmtId="164" fontId="8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Alignment="1"/>
    <xf numFmtId="2" fontId="9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164" fontId="19" fillId="0" borderId="0" xfId="0" applyNumberFormat="1" applyFont="1" applyAlignment="1">
      <alignment wrapText="1"/>
    </xf>
    <xf numFmtId="164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2" fontId="24" fillId="0" borderId="0" xfId="0" applyNumberFormat="1" applyFont="1" applyBorder="1" applyAlignment="1">
      <alignment horizontal="left"/>
    </xf>
    <xf numFmtId="0" fontId="25" fillId="0" borderId="0" xfId="0" applyFont="1"/>
    <xf numFmtId="2" fontId="24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2" fontId="24" fillId="0" borderId="4" xfId="0" applyNumberFormat="1" applyFont="1" applyBorder="1" applyAlignment="1">
      <alignment horizontal="left" wrapText="1"/>
    </xf>
    <xf numFmtId="0" fontId="25" fillId="0" borderId="4" xfId="0" applyFont="1" applyBorder="1" applyAlignment="1">
      <alignment wrapText="1"/>
    </xf>
    <xf numFmtId="164" fontId="19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164" fontId="20" fillId="0" borderId="0" xfId="0" applyNumberFormat="1" applyFont="1" applyBorder="1" applyAlignment="1">
      <alignment horizontal="center"/>
    </xf>
    <xf numFmtId="0" fontId="21" fillId="0" borderId="0" xfId="0" applyFont="1" applyAlignment="1"/>
    <xf numFmtId="0" fontId="23" fillId="2" borderId="1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</cellXfs>
  <cellStyles count="5">
    <cellStyle name="Гиперссылка" xfId="1" builtinId="8" hidden="1"/>
    <cellStyle name="Обычный" xfId="0" builtinId="0"/>
    <cellStyle name="Обычный 2" xfId="3"/>
    <cellStyle name="Открывавшаяся гиперссылка" xfId="2" builtinId="9" hidden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120</xdr:row>
      <xdr:rowOff>0</xdr:rowOff>
    </xdr:from>
    <xdr:to>
      <xdr:col>1</xdr:col>
      <xdr:colOff>2133600</xdr:colOff>
      <xdr:row>120</xdr:row>
      <xdr:rowOff>3509</xdr:rowOff>
    </xdr:to>
    <xdr:pic>
      <xdr:nvPicPr>
        <xdr:cNvPr id="2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38461950"/>
          <a:ext cx="2133600" cy="35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120</xdr:row>
      <xdr:rowOff>0</xdr:rowOff>
    </xdr:from>
    <xdr:to>
      <xdr:col>1</xdr:col>
      <xdr:colOff>2133600</xdr:colOff>
      <xdr:row>120</xdr:row>
      <xdr:rowOff>3509</xdr:rowOff>
    </xdr:to>
    <xdr:pic>
      <xdr:nvPicPr>
        <xdr:cNvPr id="3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2897325"/>
          <a:ext cx="2133600" cy="35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180</xdr:row>
      <xdr:rowOff>0</xdr:rowOff>
    </xdr:from>
    <xdr:to>
      <xdr:col>1</xdr:col>
      <xdr:colOff>2133600</xdr:colOff>
      <xdr:row>180</xdr:row>
      <xdr:rowOff>3509</xdr:rowOff>
    </xdr:to>
    <xdr:pic>
      <xdr:nvPicPr>
        <xdr:cNvPr id="4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744950"/>
          <a:ext cx="2133600" cy="35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180</xdr:row>
      <xdr:rowOff>0</xdr:rowOff>
    </xdr:from>
    <xdr:to>
      <xdr:col>1</xdr:col>
      <xdr:colOff>2133600</xdr:colOff>
      <xdr:row>180</xdr:row>
      <xdr:rowOff>3509</xdr:rowOff>
    </xdr:to>
    <xdr:pic>
      <xdr:nvPicPr>
        <xdr:cNvPr id="5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744950"/>
          <a:ext cx="2133600" cy="35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topLeftCell="A10" zoomScaleNormal="100" zoomScaleSheetLayoutView="100" workbookViewId="0">
      <selection activeCell="A143" sqref="A143:H143"/>
    </sheetView>
  </sheetViews>
  <sheetFormatPr defaultColWidth="8.7109375" defaultRowHeight="15"/>
  <cols>
    <col min="1" max="1" width="4.7109375" style="19" customWidth="1"/>
    <col min="2" max="2" width="59" style="38" customWidth="1"/>
    <col min="3" max="3" width="12" style="39" customWidth="1"/>
    <col min="4" max="5" width="9.28515625" style="39" customWidth="1"/>
    <col min="6" max="6" width="11.85546875" style="39" customWidth="1"/>
    <col min="7" max="7" width="12.28515625" style="39" customWidth="1"/>
    <col min="8" max="8" width="15.5703125" style="39" customWidth="1"/>
    <col min="9" max="9" width="8.7109375" style="1"/>
    <col min="10" max="10" width="9.28515625" style="1" customWidth="1"/>
    <col min="11" max="16384" width="8.7109375" style="1"/>
  </cols>
  <sheetData>
    <row r="1" spans="1:8">
      <c r="A1" s="4"/>
      <c r="B1" s="38" t="s">
        <v>17</v>
      </c>
      <c r="C1" s="151" t="s">
        <v>127</v>
      </c>
      <c r="D1" s="152"/>
      <c r="E1" s="152"/>
      <c r="F1" s="152"/>
      <c r="G1" s="152"/>
      <c r="H1" s="152"/>
    </row>
    <row r="2" spans="1:8">
      <c r="A2" s="4"/>
      <c r="C2" s="151" t="s">
        <v>126</v>
      </c>
      <c r="D2" s="153"/>
      <c r="E2" s="153"/>
      <c r="F2" s="153"/>
      <c r="G2" s="152"/>
      <c r="H2" s="152"/>
    </row>
    <row r="3" spans="1:8" ht="24" customHeight="1">
      <c r="A3" s="4"/>
      <c r="C3" s="151" t="s">
        <v>128</v>
      </c>
      <c r="D3" s="153"/>
      <c r="E3" s="153"/>
      <c r="F3" s="153"/>
      <c r="G3" s="152"/>
      <c r="H3" s="152"/>
    </row>
    <row r="4" spans="1:8">
      <c r="A4" s="4"/>
      <c r="D4" s="40"/>
      <c r="E4" s="40"/>
      <c r="F4" s="40"/>
    </row>
    <row r="5" spans="1:8" ht="14.25">
      <c r="A5" s="5"/>
      <c r="B5" s="41" t="s">
        <v>18</v>
      </c>
      <c r="C5" s="42"/>
      <c r="D5" s="154" t="s">
        <v>19</v>
      </c>
      <c r="E5" s="155"/>
      <c r="F5" s="156"/>
      <c r="G5" s="156"/>
      <c r="H5" s="156"/>
    </row>
    <row r="6" spans="1:8">
      <c r="A6" s="5"/>
      <c r="B6" s="41"/>
      <c r="C6" s="42"/>
      <c r="D6" s="42"/>
      <c r="E6" s="42"/>
      <c r="F6" s="42"/>
    </row>
    <row r="7" spans="1:8" ht="14.25">
      <c r="A7" s="5"/>
      <c r="B7" s="41" t="s">
        <v>103</v>
      </c>
      <c r="C7" s="42"/>
      <c r="D7" s="154" t="s">
        <v>70</v>
      </c>
      <c r="E7" s="156"/>
      <c r="F7" s="156"/>
      <c r="G7" s="156"/>
      <c r="H7" s="156"/>
    </row>
    <row r="8" spans="1:8" ht="14.25">
      <c r="A8" s="5"/>
      <c r="B8" s="41" t="s">
        <v>103</v>
      </c>
      <c r="C8" s="42"/>
      <c r="D8" s="154" t="s">
        <v>70</v>
      </c>
      <c r="E8" s="156"/>
      <c r="F8" s="156"/>
      <c r="G8" s="156"/>
      <c r="H8" s="156"/>
    </row>
    <row r="9" spans="1:8">
      <c r="A9" s="5"/>
      <c r="B9" s="41"/>
      <c r="C9" s="42"/>
      <c r="D9" s="42"/>
      <c r="E9" s="42"/>
      <c r="F9" s="42"/>
    </row>
    <row r="10" spans="1:8" ht="14.25">
      <c r="A10" s="5"/>
      <c r="B10" s="41" t="s">
        <v>130</v>
      </c>
      <c r="C10" s="159" t="s">
        <v>129</v>
      </c>
      <c r="D10" s="155"/>
      <c r="E10" s="155"/>
      <c r="F10" s="155"/>
      <c r="G10" s="156"/>
      <c r="H10" s="156"/>
    </row>
    <row r="11" spans="1:8">
      <c r="A11" s="5"/>
      <c r="B11" s="41"/>
      <c r="C11" s="42"/>
      <c r="D11" s="42"/>
      <c r="E11" s="42"/>
      <c r="F11" s="42"/>
    </row>
    <row r="12" spans="1:8" ht="23.25">
      <c r="A12" s="162" t="s">
        <v>4</v>
      </c>
      <c r="B12" s="162"/>
      <c r="C12" s="162"/>
      <c r="D12" s="162"/>
      <c r="E12" s="162"/>
      <c r="F12" s="162"/>
      <c r="G12" s="163"/>
      <c r="H12" s="163"/>
    </row>
    <row r="13" spans="1:8">
      <c r="A13" s="6"/>
      <c r="B13" s="164" t="s">
        <v>131</v>
      </c>
      <c r="C13" s="165"/>
      <c r="D13" s="165"/>
      <c r="E13" s="165"/>
      <c r="F13" s="165"/>
      <c r="G13" s="165"/>
      <c r="H13" s="165"/>
    </row>
    <row r="14" spans="1:8" ht="33" customHeight="1">
      <c r="A14" s="6"/>
      <c r="B14" s="43"/>
      <c r="C14" s="160" t="s">
        <v>125</v>
      </c>
      <c r="D14" s="160"/>
      <c r="E14" s="160"/>
      <c r="F14" s="160"/>
      <c r="G14" s="161"/>
      <c r="H14" s="161"/>
    </row>
    <row r="15" spans="1:8">
      <c r="A15" s="6"/>
      <c r="B15" s="43"/>
      <c r="C15" s="44"/>
      <c r="D15" s="44"/>
      <c r="E15" s="44"/>
      <c r="F15" s="44"/>
    </row>
    <row r="16" spans="1:8">
      <c r="A16" s="157" t="s">
        <v>187</v>
      </c>
      <c r="B16" s="157"/>
      <c r="C16" s="157"/>
      <c r="D16" s="157"/>
      <c r="E16" s="157"/>
      <c r="F16" s="157"/>
    </row>
    <row r="17" spans="1:8">
      <c r="A17" s="157" t="s">
        <v>132</v>
      </c>
      <c r="B17" s="158"/>
      <c r="C17" s="158"/>
      <c r="D17" s="158"/>
      <c r="E17" s="158"/>
      <c r="F17" s="158"/>
    </row>
    <row r="18" spans="1:8">
      <c r="A18" s="148" t="s">
        <v>134</v>
      </c>
      <c r="B18" s="149"/>
      <c r="C18" s="149"/>
      <c r="D18" s="149"/>
      <c r="E18" s="149"/>
      <c r="F18" s="149"/>
      <c r="G18" s="150"/>
      <c r="H18" s="150"/>
    </row>
    <row r="19" spans="1:8" ht="64.5" customHeight="1">
      <c r="A19" s="146" t="s">
        <v>133</v>
      </c>
      <c r="B19" s="147"/>
      <c r="C19" s="147"/>
      <c r="D19" s="147"/>
      <c r="E19" s="147"/>
      <c r="F19" s="147"/>
      <c r="G19" s="147"/>
      <c r="H19" s="147"/>
    </row>
    <row r="20" spans="1:8" ht="64.5" customHeight="1">
      <c r="A20" s="3" t="s">
        <v>20</v>
      </c>
      <c r="B20" s="3" t="s">
        <v>21</v>
      </c>
      <c r="C20" s="26" t="s">
        <v>22</v>
      </c>
      <c r="D20" s="26" t="s">
        <v>23</v>
      </c>
      <c r="E20" s="26" t="s">
        <v>24</v>
      </c>
      <c r="F20" s="26" t="s">
        <v>45</v>
      </c>
      <c r="G20" s="26" t="s">
        <v>43</v>
      </c>
      <c r="H20" s="26" t="s">
        <v>44</v>
      </c>
    </row>
    <row r="21" spans="1:8" s="2" customFormat="1" ht="21.95" customHeight="1">
      <c r="A21" s="9">
        <v>1</v>
      </c>
      <c r="B21" s="45">
        <v>2</v>
      </c>
      <c r="C21" s="45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</row>
    <row r="22" spans="1:8" ht="21.95" customHeight="1">
      <c r="A22" s="10">
        <v>1</v>
      </c>
      <c r="B22" s="55" t="s">
        <v>33</v>
      </c>
      <c r="C22" s="27"/>
      <c r="D22" s="27"/>
      <c r="E22" s="27"/>
      <c r="F22" s="27"/>
      <c r="G22" s="56"/>
      <c r="H22" s="56"/>
    </row>
    <row r="23" spans="1:8" ht="21.95" customHeight="1">
      <c r="A23" s="10">
        <v>2</v>
      </c>
      <c r="B23" s="11" t="s">
        <v>82</v>
      </c>
      <c r="C23" s="16" t="s">
        <v>0</v>
      </c>
      <c r="D23" s="16">
        <v>9.81</v>
      </c>
      <c r="E23" s="16">
        <v>150</v>
      </c>
      <c r="F23" s="16">
        <f>E23*D23</f>
        <v>1471.5</v>
      </c>
      <c r="G23" s="16">
        <f>SUM(G24:G26)</f>
        <v>3678.7500000000005</v>
      </c>
      <c r="H23" s="16">
        <f>G23+F23</f>
        <v>5150.25</v>
      </c>
    </row>
    <row r="24" spans="1:8" ht="21.95" customHeight="1">
      <c r="A24" s="10">
        <v>3</v>
      </c>
      <c r="B24" s="12" t="s">
        <v>83</v>
      </c>
      <c r="C24" s="13" t="s">
        <v>0</v>
      </c>
      <c r="D24" s="13">
        <f>D23*1.05</f>
        <v>10.300500000000001</v>
      </c>
      <c r="E24" s="13">
        <v>260</v>
      </c>
      <c r="F24" s="64"/>
      <c r="G24" s="50">
        <f>E24*D24</f>
        <v>2678.1300000000006</v>
      </c>
      <c r="H24" s="50"/>
    </row>
    <row r="25" spans="1:8" ht="33" customHeight="1">
      <c r="A25" s="10">
        <v>4</v>
      </c>
      <c r="B25" s="12" t="s">
        <v>84</v>
      </c>
      <c r="C25" s="13" t="s">
        <v>1</v>
      </c>
      <c r="D25" s="13">
        <f>D23*6</f>
        <v>58.86</v>
      </c>
      <c r="E25" s="13">
        <v>3</v>
      </c>
      <c r="F25" s="64"/>
      <c r="G25" s="50">
        <f t="shared" ref="G25:G26" si="0">E25*D25</f>
        <v>176.57999999999998</v>
      </c>
      <c r="H25" s="50"/>
    </row>
    <row r="26" spans="1:8" ht="21.95" customHeight="1">
      <c r="A26" s="10">
        <v>5</v>
      </c>
      <c r="B26" s="73" t="s">
        <v>85</v>
      </c>
      <c r="C26" s="13" t="s">
        <v>86</v>
      </c>
      <c r="D26" s="13">
        <f>D23*1.05</f>
        <v>10.300500000000001</v>
      </c>
      <c r="E26" s="13">
        <v>80</v>
      </c>
      <c r="F26" s="64"/>
      <c r="G26" s="50">
        <f t="shared" si="0"/>
        <v>824.04000000000008</v>
      </c>
      <c r="H26" s="50"/>
    </row>
    <row r="27" spans="1:8" ht="22.5" customHeight="1">
      <c r="A27" s="10">
        <v>6</v>
      </c>
      <c r="B27" s="11" t="s">
        <v>71</v>
      </c>
      <c r="C27" s="16" t="s">
        <v>0</v>
      </c>
      <c r="D27" s="16">
        <v>216.3</v>
      </c>
      <c r="E27" s="16">
        <v>400</v>
      </c>
      <c r="F27" s="16">
        <f>E27*D27</f>
        <v>86520</v>
      </c>
      <c r="G27" s="16">
        <f>SUM(G28:G29)</f>
        <v>113297.94000000002</v>
      </c>
      <c r="H27" s="16">
        <f>G27+F27</f>
        <v>199817.94</v>
      </c>
    </row>
    <row r="28" spans="1:8" ht="21.95" customHeight="1">
      <c r="A28" s="10">
        <v>7</v>
      </c>
      <c r="B28" s="12" t="s">
        <v>37</v>
      </c>
      <c r="C28" s="13" t="s">
        <v>1</v>
      </c>
      <c r="D28" s="13">
        <f>D27*0.8</f>
        <v>173.04000000000002</v>
      </c>
      <c r="E28" s="13">
        <v>30</v>
      </c>
      <c r="F28" s="13"/>
      <c r="G28" s="94">
        <f>E28*D28</f>
        <v>5191.2000000000007</v>
      </c>
      <c r="H28" s="56"/>
    </row>
    <row r="29" spans="1:8" ht="21.95" customHeight="1">
      <c r="A29" s="10">
        <v>8</v>
      </c>
      <c r="B29" s="12" t="s">
        <v>25</v>
      </c>
      <c r="C29" s="13" t="s">
        <v>38</v>
      </c>
      <c r="D29" s="13">
        <f>D27*8*0.01666</f>
        <v>28.828464000000004</v>
      </c>
      <c r="E29" s="13">
        <v>3750</v>
      </c>
      <c r="F29" s="13"/>
      <c r="G29" s="94">
        <f>E29*D29</f>
        <v>108106.74000000002</v>
      </c>
      <c r="H29" s="56"/>
    </row>
    <row r="30" spans="1:8" ht="21" customHeight="1">
      <c r="A30" s="10">
        <v>9</v>
      </c>
      <c r="B30" s="11" t="s">
        <v>72</v>
      </c>
      <c r="C30" s="16" t="s">
        <v>0</v>
      </c>
      <c r="D30" s="16">
        <v>139.30000000000001</v>
      </c>
      <c r="E30" s="16">
        <v>175</v>
      </c>
      <c r="F30" s="16">
        <f t="shared" ref="F30:F36" si="1">E30*D30</f>
        <v>24377.500000000004</v>
      </c>
      <c r="G30" s="16">
        <f>G31</f>
        <v>14710.080000000002</v>
      </c>
      <c r="H30" s="16">
        <f>G30+F30</f>
        <v>39087.58</v>
      </c>
    </row>
    <row r="31" spans="1:8" ht="24" customHeight="1">
      <c r="A31" s="10">
        <v>10</v>
      </c>
      <c r="B31" s="12" t="s">
        <v>39</v>
      </c>
      <c r="C31" s="13" t="s">
        <v>3</v>
      </c>
      <c r="D31" s="13">
        <f>D30*1.6*3</f>
        <v>668.6400000000001</v>
      </c>
      <c r="E31" s="13">
        <v>22</v>
      </c>
      <c r="F31" s="13"/>
      <c r="G31" s="94">
        <f>E31*D31</f>
        <v>14710.080000000002</v>
      </c>
      <c r="H31" s="56"/>
    </row>
    <row r="32" spans="1:8" ht="21.95" customHeight="1">
      <c r="A32" s="10">
        <v>11</v>
      </c>
      <c r="B32" s="11" t="s">
        <v>104</v>
      </c>
      <c r="C32" s="16" t="s">
        <v>0</v>
      </c>
      <c r="D32" s="16">
        <v>121.9</v>
      </c>
      <c r="E32" s="16">
        <v>650</v>
      </c>
      <c r="F32" s="16">
        <f t="shared" si="1"/>
        <v>79235</v>
      </c>
      <c r="G32" s="16">
        <v>0</v>
      </c>
      <c r="H32" s="16">
        <f>G32+F32</f>
        <v>79235</v>
      </c>
    </row>
    <row r="33" spans="1:10" ht="21.95" customHeight="1">
      <c r="A33" s="10"/>
      <c r="B33" s="11" t="s">
        <v>106</v>
      </c>
      <c r="C33" s="16" t="s">
        <v>0</v>
      </c>
      <c r="D33" s="16">
        <v>17.399999999999999</v>
      </c>
      <c r="E33" s="16">
        <v>550</v>
      </c>
      <c r="F33" s="16">
        <f t="shared" si="1"/>
        <v>9570</v>
      </c>
      <c r="G33" s="16">
        <v>0</v>
      </c>
      <c r="H33" s="16">
        <f>G33+F33</f>
        <v>9570</v>
      </c>
    </row>
    <row r="34" spans="1:10" ht="21.95" customHeight="1">
      <c r="A34" s="10"/>
      <c r="B34" s="11" t="s">
        <v>105</v>
      </c>
      <c r="C34" s="16" t="s">
        <v>0</v>
      </c>
      <c r="D34" s="16">
        <v>3.7</v>
      </c>
      <c r="E34" s="16">
        <v>1750</v>
      </c>
      <c r="F34" s="16">
        <f>E34*D34</f>
        <v>6475</v>
      </c>
      <c r="G34" s="16">
        <f>D34*275</f>
        <v>1017.5</v>
      </c>
      <c r="H34" s="16">
        <f>G34+F34</f>
        <v>7492.5</v>
      </c>
    </row>
    <row r="35" spans="1:10" ht="21.95" customHeight="1">
      <c r="A35" s="10"/>
      <c r="B35" s="11" t="s">
        <v>111</v>
      </c>
      <c r="C35" s="16" t="s">
        <v>1</v>
      </c>
      <c r="D35" s="16">
        <v>36</v>
      </c>
      <c r="E35" s="16">
        <v>1200</v>
      </c>
      <c r="F35" s="16">
        <f>E35*D35</f>
        <v>43200</v>
      </c>
      <c r="G35" s="16">
        <v>0</v>
      </c>
      <c r="H35" s="16">
        <f>G35+F35</f>
        <v>43200</v>
      </c>
    </row>
    <row r="36" spans="1:10" ht="21.95" customHeight="1">
      <c r="A36" s="10">
        <v>12</v>
      </c>
      <c r="B36" s="11" t="s">
        <v>75</v>
      </c>
      <c r="C36" s="16" t="s">
        <v>0</v>
      </c>
      <c r="D36" s="16">
        <v>73.16</v>
      </c>
      <c r="E36" s="16">
        <v>1100</v>
      </c>
      <c r="F36" s="16">
        <f t="shared" si="1"/>
        <v>80476</v>
      </c>
      <c r="G36" s="16">
        <f>G37</f>
        <v>5267.5199999999995</v>
      </c>
      <c r="H36" s="16">
        <f>G36+F36</f>
        <v>85743.52</v>
      </c>
    </row>
    <row r="37" spans="1:10" ht="21.95" customHeight="1">
      <c r="A37" s="10">
        <v>13</v>
      </c>
      <c r="B37" s="12" t="s">
        <v>40</v>
      </c>
      <c r="C37" s="13" t="s">
        <v>3</v>
      </c>
      <c r="D37" s="13">
        <f>D36*6</f>
        <v>438.96</v>
      </c>
      <c r="E37" s="13">
        <v>12</v>
      </c>
      <c r="F37" s="13"/>
      <c r="G37" s="94">
        <f>E37*D37</f>
        <v>5267.5199999999995</v>
      </c>
      <c r="H37" s="56"/>
    </row>
    <row r="38" spans="1:10" ht="21.95" customHeight="1">
      <c r="A38" s="10">
        <v>14</v>
      </c>
      <c r="B38" s="23" t="s">
        <v>46</v>
      </c>
      <c r="C38" s="24"/>
      <c r="D38" s="24"/>
      <c r="E38" s="24"/>
      <c r="F38" s="57">
        <f>SUM(F23:F37)</f>
        <v>331325</v>
      </c>
      <c r="G38" s="57">
        <f>G36+G34+G33+G32+G30+G27+G23</f>
        <v>137971.79</v>
      </c>
      <c r="H38" s="57">
        <f>SUM(H23:H37)</f>
        <v>469296.79000000004</v>
      </c>
      <c r="J38" s="7"/>
    </row>
    <row r="39" spans="1:10" ht="21.95" customHeight="1">
      <c r="A39" s="10">
        <v>15</v>
      </c>
      <c r="B39" s="55" t="s">
        <v>73</v>
      </c>
      <c r="C39" s="14"/>
      <c r="D39" s="14"/>
      <c r="E39" s="14"/>
      <c r="F39" s="14"/>
      <c r="G39" s="56"/>
      <c r="H39" s="56"/>
    </row>
    <row r="40" spans="1:10" ht="20.25" customHeight="1">
      <c r="A40" s="10"/>
      <c r="B40" s="11" t="s">
        <v>112</v>
      </c>
      <c r="C40" s="16" t="s">
        <v>113</v>
      </c>
      <c r="D40" s="16">
        <v>8</v>
      </c>
      <c r="E40" s="92">
        <v>2500</v>
      </c>
      <c r="F40" s="16">
        <f>E40*D40</f>
        <v>20000</v>
      </c>
      <c r="G40" s="16">
        <f>SUM(G41:G43)</f>
        <v>36680</v>
      </c>
      <c r="H40" s="16">
        <f>G40+F40</f>
        <v>56680</v>
      </c>
    </row>
    <row r="41" spans="1:10" ht="21.95" customHeight="1">
      <c r="A41" s="10"/>
      <c r="B41" s="12" t="s">
        <v>74</v>
      </c>
      <c r="C41" s="12" t="s">
        <v>2</v>
      </c>
      <c r="D41" s="13">
        <v>1</v>
      </c>
      <c r="E41" s="13">
        <f>D40*55</f>
        <v>440</v>
      </c>
      <c r="F41" s="74"/>
      <c r="G41" s="95">
        <f>E41*D41</f>
        <v>440</v>
      </c>
      <c r="H41" s="56"/>
    </row>
    <row r="42" spans="1:10" ht="21.95" customHeight="1">
      <c r="A42" s="10"/>
      <c r="B42" s="20" t="s">
        <v>114</v>
      </c>
      <c r="C42" s="12" t="s">
        <v>113</v>
      </c>
      <c r="D42" s="54">
        <v>6</v>
      </c>
      <c r="E42" s="13">
        <v>4500</v>
      </c>
      <c r="F42" s="75"/>
      <c r="G42" s="95">
        <f t="shared" ref="G42:G43" si="2">E42*D42</f>
        <v>27000</v>
      </c>
      <c r="H42" s="56"/>
    </row>
    <row r="43" spans="1:10" ht="21.95" customHeight="1">
      <c r="A43" s="10"/>
      <c r="B43" s="20" t="s">
        <v>115</v>
      </c>
      <c r="C43" s="12" t="s">
        <v>113</v>
      </c>
      <c r="D43" s="54">
        <v>2.4</v>
      </c>
      <c r="E43" s="13">
        <v>3850</v>
      </c>
      <c r="F43" s="75"/>
      <c r="G43" s="95">
        <f t="shared" si="2"/>
        <v>9240</v>
      </c>
      <c r="H43" s="56"/>
    </row>
    <row r="44" spans="1:10" ht="33.75" customHeight="1">
      <c r="A44" s="10">
        <v>16</v>
      </c>
      <c r="B44" s="11" t="s">
        <v>87</v>
      </c>
      <c r="C44" s="16" t="s">
        <v>0</v>
      </c>
      <c r="D44" s="16">
        <v>181</v>
      </c>
      <c r="E44" s="92">
        <v>813.81</v>
      </c>
      <c r="F44" s="16">
        <f>E44*D44</f>
        <v>147299.60999999999</v>
      </c>
      <c r="G44" s="16">
        <f>SUM(G45:G47)</f>
        <v>107603.77600000001</v>
      </c>
      <c r="H44" s="16">
        <f>G44+F44</f>
        <v>254903.386</v>
      </c>
    </row>
    <row r="45" spans="1:10" ht="21.95" customHeight="1">
      <c r="A45" s="10">
        <v>17</v>
      </c>
      <c r="B45" s="12" t="s">
        <v>74</v>
      </c>
      <c r="C45" s="12" t="s">
        <v>2</v>
      </c>
      <c r="D45" s="13">
        <v>1</v>
      </c>
      <c r="E45" s="13">
        <f>D44*55</f>
        <v>9955</v>
      </c>
      <c r="F45" s="74"/>
      <c r="G45" s="95">
        <f>E45*D45</f>
        <v>9955</v>
      </c>
      <c r="H45" s="56"/>
    </row>
    <row r="46" spans="1:10" ht="21" customHeight="1">
      <c r="A46" s="10">
        <v>18</v>
      </c>
      <c r="B46" s="20" t="s">
        <v>88</v>
      </c>
      <c r="C46" s="12" t="s">
        <v>1</v>
      </c>
      <c r="D46" s="54">
        <f>D44*6.66*1.05</f>
        <v>1265.7330000000002</v>
      </c>
      <c r="E46" s="13">
        <v>72</v>
      </c>
      <c r="F46" s="75"/>
      <c r="G46" s="95">
        <f t="shared" ref="G46:G47" si="3">E46*D46</f>
        <v>91132.776000000013</v>
      </c>
      <c r="H46" s="56"/>
    </row>
    <row r="47" spans="1:10" ht="20.25" customHeight="1">
      <c r="A47" s="10">
        <v>19</v>
      </c>
      <c r="B47" s="20" t="s">
        <v>89</v>
      </c>
      <c r="C47" s="12" t="s">
        <v>5</v>
      </c>
      <c r="D47" s="54">
        <f>D44/5</f>
        <v>36.200000000000003</v>
      </c>
      <c r="E47" s="13">
        <v>180</v>
      </c>
      <c r="F47" s="75"/>
      <c r="G47" s="95">
        <f t="shared" si="3"/>
        <v>6516.0000000000009</v>
      </c>
      <c r="H47" s="56"/>
    </row>
    <row r="48" spans="1:10" ht="20.25" customHeight="1">
      <c r="A48" s="10">
        <v>20</v>
      </c>
      <c r="B48" s="11" t="s">
        <v>91</v>
      </c>
      <c r="C48" s="15" t="s">
        <v>27</v>
      </c>
      <c r="D48" s="15">
        <v>662</v>
      </c>
      <c r="E48" s="15">
        <v>450</v>
      </c>
      <c r="F48" s="16">
        <f t="shared" ref="F48:F66" si="4">E48*D48</f>
        <v>297900</v>
      </c>
      <c r="G48" s="16">
        <f>SUM(G49:G51)</f>
        <v>180726</v>
      </c>
      <c r="H48" s="16">
        <f>G48+F48</f>
        <v>478626</v>
      </c>
    </row>
    <row r="49" spans="1:8" ht="21.95" customHeight="1">
      <c r="A49" s="10">
        <v>21</v>
      </c>
      <c r="B49" s="12" t="s">
        <v>41</v>
      </c>
      <c r="C49" s="17" t="s">
        <v>3</v>
      </c>
      <c r="D49" s="17">
        <f>D48*0.2</f>
        <v>132.4</v>
      </c>
      <c r="E49" s="17">
        <v>65</v>
      </c>
      <c r="F49" s="13"/>
      <c r="G49" s="94">
        <f>E49*D49</f>
        <v>8606</v>
      </c>
      <c r="H49" s="56"/>
    </row>
    <row r="50" spans="1:8" ht="21.95" customHeight="1">
      <c r="A50" s="10">
        <v>22</v>
      </c>
      <c r="B50" s="12" t="s">
        <v>42</v>
      </c>
      <c r="C50" s="17" t="s">
        <v>1</v>
      </c>
      <c r="D50" s="17">
        <f>D48*0.8</f>
        <v>529.6</v>
      </c>
      <c r="E50" s="17">
        <v>25</v>
      </c>
      <c r="F50" s="13"/>
      <c r="G50" s="94">
        <f t="shared" ref="G50:G51" si="5">E50*D50</f>
        <v>13240</v>
      </c>
      <c r="H50" s="56"/>
    </row>
    <row r="51" spans="1:8" ht="21.95" customHeight="1">
      <c r="A51" s="10">
        <v>23</v>
      </c>
      <c r="B51" s="20" t="s">
        <v>90</v>
      </c>
      <c r="C51" s="17" t="s">
        <v>3</v>
      </c>
      <c r="D51" s="17">
        <f>D48*20</f>
        <v>13240</v>
      </c>
      <c r="E51" s="17">
        <v>12</v>
      </c>
      <c r="F51" s="13"/>
      <c r="G51" s="94">
        <f t="shared" si="5"/>
        <v>158880</v>
      </c>
      <c r="H51" s="56"/>
    </row>
    <row r="52" spans="1:8" ht="36" customHeight="1">
      <c r="A52" s="10">
        <v>24</v>
      </c>
      <c r="B52" s="11" t="s">
        <v>124</v>
      </c>
      <c r="C52" s="15" t="s">
        <v>0</v>
      </c>
      <c r="D52" s="15">
        <v>41</v>
      </c>
      <c r="E52" s="15">
        <v>1200</v>
      </c>
      <c r="F52" s="16">
        <f t="shared" si="4"/>
        <v>49200</v>
      </c>
      <c r="G52" s="58">
        <f>G53</f>
        <v>49200</v>
      </c>
      <c r="H52" s="58">
        <f>F52+G52</f>
        <v>98400</v>
      </c>
    </row>
    <row r="53" spans="1:8" s="22" customFormat="1" ht="46.5" customHeight="1">
      <c r="A53" s="10">
        <v>25</v>
      </c>
      <c r="B53" s="72" t="s">
        <v>92</v>
      </c>
      <c r="C53" s="17" t="s">
        <v>0</v>
      </c>
      <c r="D53" s="17">
        <f>D52</f>
        <v>41</v>
      </c>
      <c r="E53" s="17">
        <v>1200</v>
      </c>
      <c r="F53" s="13"/>
      <c r="G53" s="59">
        <f>E53*D53</f>
        <v>49200</v>
      </c>
      <c r="H53" s="59"/>
    </row>
    <row r="54" spans="1:8" ht="15" customHeight="1">
      <c r="A54" s="10">
        <v>26</v>
      </c>
      <c r="B54" s="34" t="s">
        <v>76</v>
      </c>
      <c r="C54" s="15" t="s">
        <v>27</v>
      </c>
      <c r="D54" s="15">
        <v>495</v>
      </c>
      <c r="E54" s="60">
        <v>100</v>
      </c>
      <c r="F54" s="16">
        <f t="shared" si="4"/>
        <v>49500</v>
      </c>
      <c r="G54" s="16">
        <f>SUM(G59:G64)</f>
        <v>107291.25</v>
      </c>
      <c r="H54" s="16">
        <f>G54+F54</f>
        <v>156791.25</v>
      </c>
    </row>
    <row r="55" spans="1:8" ht="15" customHeight="1">
      <c r="A55" s="10">
        <v>27</v>
      </c>
      <c r="B55" s="34" t="s">
        <v>77</v>
      </c>
      <c r="C55" s="46" t="s">
        <v>12</v>
      </c>
      <c r="D55" s="15">
        <v>495</v>
      </c>
      <c r="E55" s="60">
        <v>200</v>
      </c>
      <c r="F55" s="16">
        <f t="shared" si="4"/>
        <v>99000</v>
      </c>
      <c r="G55" s="16"/>
      <c r="H55" s="16">
        <f t="shared" ref="H55:H58" si="6">G55+F55</f>
        <v>99000</v>
      </c>
    </row>
    <row r="56" spans="1:8" ht="15" customHeight="1">
      <c r="A56" s="10">
        <v>28</v>
      </c>
      <c r="B56" s="37" t="s">
        <v>79</v>
      </c>
      <c r="C56" s="47" t="s">
        <v>12</v>
      </c>
      <c r="D56" s="15">
        <v>495</v>
      </c>
      <c r="E56" s="61">
        <v>300</v>
      </c>
      <c r="F56" s="35">
        <f t="shared" si="4"/>
        <v>148500</v>
      </c>
      <c r="G56" s="35"/>
      <c r="H56" s="35">
        <f t="shared" si="6"/>
        <v>148500</v>
      </c>
    </row>
    <row r="57" spans="1:8" ht="15" customHeight="1">
      <c r="A57" s="10">
        <v>29</v>
      </c>
      <c r="B57" s="11" t="s">
        <v>78</v>
      </c>
      <c r="C57" s="48" t="s">
        <v>12</v>
      </c>
      <c r="D57" s="15">
        <v>495</v>
      </c>
      <c r="E57" s="16">
        <v>250</v>
      </c>
      <c r="F57" s="16">
        <f t="shared" si="4"/>
        <v>123750</v>
      </c>
      <c r="G57" s="16"/>
      <c r="H57" s="16">
        <f t="shared" si="6"/>
        <v>123750</v>
      </c>
    </row>
    <row r="58" spans="1:8" ht="19.5" customHeight="1">
      <c r="A58" s="10">
        <v>30</v>
      </c>
      <c r="B58" s="11" t="s">
        <v>116</v>
      </c>
      <c r="C58" s="48" t="s">
        <v>27</v>
      </c>
      <c r="D58" s="15">
        <v>495</v>
      </c>
      <c r="E58" s="16">
        <v>350</v>
      </c>
      <c r="F58" s="16">
        <f t="shared" si="4"/>
        <v>173250</v>
      </c>
      <c r="G58" s="16"/>
      <c r="H58" s="16">
        <f t="shared" si="6"/>
        <v>173250</v>
      </c>
    </row>
    <row r="59" spans="1:8" ht="15.75" customHeight="1">
      <c r="A59" s="10">
        <v>31</v>
      </c>
      <c r="B59" s="12" t="s">
        <v>47</v>
      </c>
      <c r="C59" s="13" t="s">
        <v>3</v>
      </c>
      <c r="D59" s="13">
        <f>D54*0.1</f>
        <v>49.5</v>
      </c>
      <c r="E59" s="13">
        <v>60</v>
      </c>
      <c r="F59" s="13"/>
      <c r="G59" s="94">
        <f>E59*D59</f>
        <v>2970</v>
      </c>
      <c r="H59" s="56"/>
    </row>
    <row r="60" spans="1:8" ht="21.95" customHeight="1">
      <c r="A60" s="10">
        <v>32</v>
      </c>
      <c r="B60" s="12" t="s">
        <v>48</v>
      </c>
      <c r="C60" s="13" t="s">
        <v>3</v>
      </c>
      <c r="D60" s="13">
        <f>4*D54</f>
        <v>1980</v>
      </c>
      <c r="E60" s="13">
        <v>25</v>
      </c>
      <c r="F60" s="13"/>
      <c r="G60" s="94">
        <f t="shared" ref="G60:G64" si="7">E60*D60</f>
        <v>49500</v>
      </c>
      <c r="H60" s="56"/>
    </row>
    <row r="61" spans="1:8" ht="21.95" customHeight="1">
      <c r="A61" s="10">
        <v>33</v>
      </c>
      <c r="B61" s="12" t="s">
        <v>49</v>
      </c>
      <c r="C61" s="13" t="s">
        <v>5</v>
      </c>
      <c r="D61" s="13">
        <f>D54*0.01</f>
        <v>4.95</v>
      </c>
      <c r="E61" s="13">
        <v>1400</v>
      </c>
      <c r="F61" s="13"/>
      <c r="G61" s="94">
        <f t="shared" si="7"/>
        <v>6930</v>
      </c>
      <c r="H61" s="56"/>
    </row>
    <row r="62" spans="1:8" ht="21.95" customHeight="1">
      <c r="A62" s="10">
        <v>34</v>
      </c>
      <c r="B62" s="12" t="s">
        <v>50</v>
      </c>
      <c r="C62" s="13" t="s">
        <v>3</v>
      </c>
      <c r="D62" s="13">
        <f>0.4*D54</f>
        <v>198</v>
      </c>
      <c r="E62" s="13">
        <v>45</v>
      </c>
      <c r="F62" s="13"/>
      <c r="G62" s="94">
        <f t="shared" si="7"/>
        <v>8910</v>
      </c>
      <c r="H62" s="56"/>
    </row>
    <row r="63" spans="1:8" ht="21.95" customHeight="1">
      <c r="A63" s="10">
        <v>35</v>
      </c>
      <c r="B63" s="12" t="s">
        <v>51</v>
      </c>
      <c r="C63" s="13" t="s">
        <v>52</v>
      </c>
      <c r="D63" s="13">
        <f>D54*0.65</f>
        <v>321.75</v>
      </c>
      <c r="E63" s="13">
        <v>75</v>
      </c>
      <c r="F63" s="13"/>
      <c r="G63" s="94">
        <f t="shared" si="7"/>
        <v>24131.25</v>
      </c>
      <c r="H63" s="56"/>
    </row>
    <row r="64" spans="1:8" ht="21.95" customHeight="1">
      <c r="A64" s="10">
        <v>36</v>
      </c>
      <c r="B64" s="12" t="s">
        <v>51</v>
      </c>
      <c r="C64" s="13" t="s">
        <v>52</v>
      </c>
      <c r="D64" s="13">
        <f>D60*0.1</f>
        <v>198</v>
      </c>
      <c r="E64" s="13">
        <v>75</v>
      </c>
      <c r="F64" s="13"/>
      <c r="G64" s="94">
        <f t="shared" si="7"/>
        <v>14850</v>
      </c>
      <c r="H64" s="62"/>
    </row>
    <row r="65" spans="1:10" ht="21.75" customHeight="1">
      <c r="A65" s="10">
        <v>37</v>
      </c>
      <c r="B65" s="36" t="s">
        <v>117</v>
      </c>
      <c r="C65" s="16" t="s">
        <v>0</v>
      </c>
      <c r="D65" s="16">
        <v>45</v>
      </c>
      <c r="E65" s="16">
        <v>850</v>
      </c>
      <c r="F65" s="16">
        <f>E65*D65</f>
        <v>38250</v>
      </c>
      <c r="G65" s="16">
        <v>16500</v>
      </c>
      <c r="H65" s="16">
        <f>G65+F65</f>
        <v>54750</v>
      </c>
    </row>
    <row r="66" spans="1:10" ht="21.95" customHeight="1">
      <c r="A66" s="10">
        <v>38</v>
      </c>
      <c r="B66" s="11" t="s">
        <v>36</v>
      </c>
      <c r="C66" s="15" t="s">
        <v>27</v>
      </c>
      <c r="D66" s="15">
        <v>134</v>
      </c>
      <c r="E66" s="15">
        <v>1400</v>
      </c>
      <c r="F66" s="16">
        <f t="shared" si="4"/>
        <v>187600</v>
      </c>
      <c r="G66" s="16">
        <f>G67</f>
        <v>9648</v>
      </c>
      <c r="H66" s="16">
        <f>G66+F66</f>
        <v>197248</v>
      </c>
    </row>
    <row r="67" spans="1:10" ht="21.95" customHeight="1">
      <c r="A67" s="10">
        <v>39</v>
      </c>
      <c r="B67" s="12" t="s">
        <v>40</v>
      </c>
      <c r="C67" s="13" t="s">
        <v>3</v>
      </c>
      <c r="D67" s="13">
        <f>D66*6</f>
        <v>804</v>
      </c>
      <c r="E67" s="13">
        <v>12</v>
      </c>
      <c r="F67" s="13"/>
      <c r="G67" s="94">
        <f>E67*D67</f>
        <v>9648</v>
      </c>
      <c r="H67" s="56"/>
    </row>
    <row r="68" spans="1:10" ht="21.95" customHeight="1">
      <c r="A68" s="10">
        <v>40</v>
      </c>
      <c r="B68" s="23" t="s">
        <v>53</v>
      </c>
      <c r="C68" s="25"/>
      <c r="D68" s="25"/>
      <c r="E68" s="25"/>
      <c r="F68" s="57">
        <f>SUM(F40:F67)</f>
        <v>1334249.6099999999</v>
      </c>
      <c r="G68" s="63">
        <f>G66+G65+G54+G52+G48+G44+G40</f>
        <v>507649.02600000001</v>
      </c>
      <c r="H68" s="63">
        <f>SUM(H40:H67)</f>
        <v>1841898.6359999999</v>
      </c>
      <c r="I68" s="7"/>
      <c r="J68" s="7"/>
    </row>
    <row r="69" spans="1:10" ht="21.95" customHeight="1">
      <c r="A69" s="10">
        <v>41</v>
      </c>
      <c r="B69" s="55" t="s">
        <v>35</v>
      </c>
      <c r="C69" s="18"/>
      <c r="D69" s="18"/>
      <c r="E69" s="18"/>
      <c r="F69" s="64"/>
      <c r="G69" s="56"/>
      <c r="H69" s="56"/>
    </row>
    <row r="70" spans="1:10" ht="20.25" customHeight="1">
      <c r="A70" s="10">
        <v>42</v>
      </c>
      <c r="B70" s="11" t="s">
        <v>80</v>
      </c>
      <c r="C70" s="15" t="s">
        <v>0</v>
      </c>
      <c r="D70" s="15">
        <v>155.5</v>
      </c>
      <c r="E70" s="15">
        <v>1200</v>
      </c>
      <c r="F70" s="16">
        <f>E70*D70</f>
        <v>186600</v>
      </c>
      <c r="G70" s="16">
        <f>G71</f>
        <v>132175</v>
      </c>
      <c r="H70" s="16">
        <f>G70+F70</f>
        <v>318775</v>
      </c>
    </row>
    <row r="71" spans="1:10" ht="43.5" customHeight="1">
      <c r="A71" s="10">
        <v>43</v>
      </c>
      <c r="B71" s="73" t="s">
        <v>93</v>
      </c>
      <c r="C71" s="17" t="s">
        <v>0</v>
      </c>
      <c r="D71" s="17">
        <f>D70</f>
        <v>155.5</v>
      </c>
      <c r="E71" s="17">
        <v>850</v>
      </c>
      <c r="F71" s="13"/>
      <c r="G71" s="50">
        <f>E71*D71</f>
        <v>132175</v>
      </c>
      <c r="H71" s="59"/>
    </row>
    <row r="72" spans="1:10" ht="36.75" customHeight="1">
      <c r="A72" s="10">
        <v>44</v>
      </c>
      <c r="B72" s="36" t="s">
        <v>123</v>
      </c>
      <c r="C72" s="15" t="s">
        <v>0</v>
      </c>
      <c r="D72" s="15">
        <v>91.5</v>
      </c>
      <c r="E72" s="15">
        <v>700</v>
      </c>
      <c r="F72" s="16">
        <f t="shared" ref="F72:F80" si="8">E72*D72</f>
        <v>64050</v>
      </c>
      <c r="G72" s="16">
        <f>G73</f>
        <v>15000</v>
      </c>
      <c r="H72" s="16">
        <f>G72+F72</f>
        <v>79050</v>
      </c>
    </row>
    <row r="73" spans="1:10" ht="21.95" customHeight="1">
      <c r="A73" s="10">
        <v>45</v>
      </c>
      <c r="B73" s="12" t="s">
        <v>118</v>
      </c>
      <c r="C73" s="17" t="s">
        <v>113</v>
      </c>
      <c r="D73" s="17">
        <v>2</v>
      </c>
      <c r="E73" s="17">
        <v>7500</v>
      </c>
      <c r="F73" s="13"/>
      <c r="G73" s="94">
        <f>E73*D73</f>
        <v>15000</v>
      </c>
      <c r="H73" s="56"/>
    </row>
    <row r="74" spans="1:10" ht="34.5" customHeight="1">
      <c r="A74" s="10">
        <v>50</v>
      </c>
      <c r="B74" s="11" t="s">
        <v>119</v>
      </c>
      <c r="C74" s="15" t="s">
        <v>12</v>
      </c>
      <c r="D74" s="15">
        <v>155.5</v>
      </c>
      <c r="E74" s="15">
        <v>1200</v>
      </c>
      <c r="F74" s="16">
        <f t="shared" si="8"/>
        <v>186600</v>
      </c>
      <c r="G74" s="16">
        <f>SUM(G75:G79)</f>
        <v>18240.150000000001</v>
      </c>
      <c r="H74" s="16">
        <f>G74+F74</f>
        <v>204840.15</v>
      </c>
    </row>
    <row r="75" spans="1:10" ht="25.5" customHeight="1">
      <c r="A75" s="10">
        <v>51</v>
      </c>
      <c r="B75" s="8" t="s">
        <v>47</v>
      </c>
      <c r="C75" s="21" t="s">
        <v>3</v>
      </c>
      <c r="D75" s="21">
        <f>D74*0.3</f>
        <v>46.65</v>
      </c>
      <c r="E75" s="21">
        <v>60</v>
      </c>
      <c r="F75" s="21"/>
      <c r="G75" s="94">
        <f>E75*D75</f>
        <v>2799</v>
      </c>
      <c r="H75" s="56"/>
    </row>
    <row r="76" spans="1:10" ht="22.5" customHeight="1">
      <c r="A76" s="10">
        <v>52</v>
      </c>
      <c r="B76" s="8" t="s">
        <v>48</v>
      </c>
      <c r="C76" s="21" t="s">
        <v>3</v>
      </c>
      <c r="D76" s="21">
        <f>1.2*D74</f>
        <v>186.6</v>
      </c>
      <c r="E76" s="21">
        <v>25</v>
      </c>
      <c r="F76" s="21"/>
      <c r="G76" s="94">
        <f t="shared" ref="G76:G79" si="9">E76*D76</f>
        <v>4665</v>
      </c>
      <c r="H76" s="56"/>
    </row>
    <row r="77" spans="1:10" ht="21.75" customHeight="1">
      <c r="A77" s="10">
        <v>53</v>
      </c>
      <c r="B77" s="8" t="s">
        <v>49</v>
      </c>
      <c r="C77" s="21" t="s">
        <v>5</v>
      </c>
      <c r="D77" s="21">
        <f>D74*0.03</f>
        <v>4.665</v>
      </c>
      <c r="E77" s="21">
        <v>1400</v>
      </c>
      <c r="F77" s="21"/>
      <c r="G77" s="94">
        <f t="shared" si="9"/>
        <v>6531</v>
      </c>
      <c r="H77" s="56"/>
    </row>
    <row r="78" spans="1:10" ht="23.25" customHeight="1">
      <c r="A78" s="10">
        <v>54</v>
      </c>
      <c r="B78" s="8" t="s">
        <v>50</v>
      </c>
      <c r="C78" s="21" t="s">
        <v>3</v>
      </c>
      <c r="D78" s="21">
        <f>0.44*D74</f>
        <v>68.42</v>
      </c>
      <c r="E78" s="21">
        <v>45</v>
      </c>
      <c r="F78" s="21"/>
      <c r="G78" s="94">
        <f t="shared" si="9"/>
        <v>3078.9</v>
      </c>
      <c r="H78" s="56"/>
    </row>
    <row r="79" spans="1:10" ht="22.5" customHeight="1">
      <c r="A79" s="10">
        <v>55</v>
      </c>
      <c r="B79" s="8" t="s">
        <v>51</v>
      </c>
      <c r="C79" s="21" t="s">
        <v>52</v>
      </c>
      <c r="D79" s="21">
        <f>D74*0.1</f>
        <v>15.55</v>
      </c>
      <c r="E79" s="21">
        <v>75</v>
      </c>
      <c r="F79" s="21"/>
      <c r="G79" s="94">
        <f t="shared" si="9"/>
        <v>1166.25</v>
      </c>
      <c r="H79" s="56"/>
    </row>
    <row r="80" spans="1:10" ht="39.75" customHeight="1">
      <c r="A80" s="10">
        <v>56</v>
      </c>
      <c r="B80" s="11" t="s">
        <v>120</v>
      </c>
      <c r="C80" s="15" t="s">
        <v>12</v>
      </c>
      <c r="D80" s="15">
        <v>231</v>
      </c>
      <c r="E80" s="15">
        <v>400</v>
      </c>
      <c r="F80" s="16">
        <f t="shared" si="8"/>
        <v>92400</v>
      </c>
      <c r="G80" s="16">
        <f>G81</f>
        <v>4198.5</v>
      </c>
      <c r="H80" s="16">
        <f>G80+F80</f>
        <v>96598.5</v>
      </c>
    </row>
    <row r="81" spans="1:10" ht="21.95" customHeight="1">
      <c r="A81" s="10">
        <v>57</v>
      </c>
      <c r="B81" s="8" t="s">
        <v>51</v>
      </c>
      <c r="C81" s="21" t="s">
        <v>52</v>
      </c>
      <c r="D81" s="21">
        <f>D76*0.3</f>
        <v>55.98</v>
      </c>
      <c r="E81" s="21">
        <v>75</v>
      </c>
      <c r="F81" s="21"/>
      <c r="G81" s="94">
        <f>E81*D81</f>
        <v>4198.5</v>
      </c>
      <c r="H81" s="56"/>
    </row>
    <row r="82" spans="1:10" ht="21.95" customHeight="1">
      <c r="A82" s="10">
        <v>58</v>
      </c>
      <c r="B82" s="23" t="s">
        <v>54</v>
      </c>
      <c r="C82" s="25"/>
      <c r="D82" s="25"/>
      <c r="E82" s="25"/>
      <c r="F82" s="57">
        <f>SUM(F70:F81)</f>
        <v>529650</v>
      </c>
      <c r="G82" s="63">
        <f>G80+G74+G72+G70</f>
        <v>169613.65</v>
      </c>
      <c r="H82" s="63">
        <f>SUM(H70:H81)</f>
        <v>699263.65</v>
      </c>
      <c r="J82" s="7"/>
    </row>
    <row r="83" spans="1:10" ht="27" customHeight="1">
      <c r="A83" s="10">
        <v>59</v>
      </c>
      <c r="B83" s="55" t="s">
        <v>16</v>
      </c>
      <c r="C83" s="18"/>
      <c r="D83" s="18"/>
      <c r="E83" s="18"/>
      <c r="F83" s="65"/>
      <c r="G83" s="56"/>
      <c r="H83" s="56"/>
      <c r="J83" s="7"/>
    </row>
    <row r="84" spans="1:10" ht="33" customHeight="1">
      <c r="A84" s="10">
        <v>60</v>
      </c>
      <c r="B84" s="11" t="s">
        <v>81</v>
      </c>
      <c r="C84" s="16" t="s">
        <v>13</v>
      </c>
      <c r="D84" s="16">
        <v>51</v>
      </c>
      <c r="E84" s="16">
        <v>1650</v>
      </c>
      <c r="F84" s="16">
        <f>D84*E84</f>
        <v>84150</v>
      </c>
      <c r="G84" s="16">
        <f>SUM(G85:G89)</f>
        <v>102754.8</v>
      </c>
      <c r="H84" s="16">
        <f>G84+F84</f>
        <v>186904.8</v>
      </c>
    </row>
    <row r="85" spans="1:10" ht="24.95" customHeight="1">
      <c r="A85" s="10">
        <v>61</v>
      </c>
      <c r="B85" s="20" t="s">
        <v>55</v>
      </c>
      <c r="C85" s="49" t="s">
        <v>34</v>
      </c>
      <c r="D85" s="49">
        <f>D84*1.5</f>
        <v>76.5</v>
      </c>
      <c r="E85" s="49">
        <v>100</v>
      </c>
      <c r="F85" s="66"/>
      <c r="G85" s="50">
        <f>E85*D85</f>
        <v>7650</v>
      </c>
      <c r="H85" s="50"/>
    </row>
    <row r="86" spans="1:10" ht="24.95" customHeight="1">
      <c r="A86" s="10">
        <v>62</v>
      </c>
      <c r="B86" s="20" t="s">
        <v>56</v>
      </c>
      <c r="C86" s="49" t="s">
        <v>34</v>
      </c>
      <c r="D86" s="49">
        <f>D84*3</f>
        <v>153</v>
      </c>
      <c r="E86" s="49">
        <v>65</v>
      </c>
      <c r="F86" s="66"/>
      <c r="G86" s="50">
        <f t="shared" ref="G86:G89" si="10">E86*D86</f>
        <v>9945</v>
      </c>
      <c r="H86" s="50"/>
    </row>
    <row r="87" spans="1:10" ht="24.95" customHeight="1">
      <c r="A87" s="10">
        <v>63</v>
      </c>
      <c r="B87" s="20" t="s">
        <v>57</v>
      </c>
      <c r="C87" s="49" t="s">
        <v>2</v>
      </c>
      <c r="D87" s="49">
        <v>1</v>
      </c>
      <c r="E87" s="49">
        <f>D84*800</f>
        <v>40800</v>
      </c>
      <c r="F87" s="66"/>
      <c r="G87" s="50">
        <f t="shared" si="10"/>
        <v>40800</v>
      </c>
      <c r="H87" s="50"/>
    </row>
    <row r="88" spans="1:10" ht="24.95" customHeight="1">
      <c r="A88" s="10">
        <v>64</v>
      </c>
      <c r="B88" s="20" t="s">
        <v>58</v>
      </c>
      <c r="C88" s="49" t="s">
        <v>59</v>
      </c>
      <c r="D88" s="49">
        <v>1</v>
      </c>
      <c r="E88" s="49">
        <f>D84*850</f>
        <v>43350</v>
      </c>
      <c r="F88" s="66"/>
      <c r="G88" s="50">
        <f t="shared" si="10"/>
        <v>43350</v>
      </c>
      <c r="H88" s="50"/>
    </row>
    <row r="89" spans="1:10" ht="24.95" customHeight="1">
      <c r="A89" s="10">
        <v>65</v>
      </c>
      <c r="B89" s="20" t="s">
        <v>62</v>
      </c>
      <c r="C89" s="49" t="s">
        <v>63</v>
      </c>
      <c r="D89" s="49">
        <f>D86*1.1</f>
        <v>168.3</v>
      </c>
      <c r="E89" s="49">
        <v>6</v>
      </c>
      <c r="F89" s="66"/>
      <c r="G89" s="50">
        <f t="shared" si="10"/>
        <v>1009.8000000000001</v>
      </c>
      <c r="H89" s="50"/>
    </row>
    <row r="90" spans="1:10" ht="24.75" customHeight="1">
      <c r="A90" s="10">
        <v>66</v>
      </c>
      <c r="B90" s="11" t="s">
        <v>94</v>
      </c>
      <c r="C90" s="16" t="s">
        <v>61</v>
      </c>
      <c r="D90" s="16">
        <v>4</v>
      </c>
      <c r="E90" s="16">
        <v>3500</v>
      </c>
      <c r="F90" s="16">
        <f>D90*E90</f>
        <v>14000</v>
      </c>
      <c r="G90" s="58">
        <f>G91</f>
        <v>33150</v>
      </c>
      <c r="H90" s="58">
        <f>G90+F90</f>
        <v>47150</v>
      </c>
    </row>
    <row r="91" spans="1:10" ht="21.95" customHeight="1">
      <c r="A91" s="10">
        <v>67</v>
      </c>
      <c r="B91" s="32" t="s">
        <v>60</v>
      </c>
      <c r="C91" s="33" t="s">
        <v>15</v>
      </c>
      <c r="D91" s="67">
        <f>D84</f>
        <v>51</v>
      </c>
      <c r="E91" s="67">
        <v>650</v>
      </c>
      <c r="F91" s="68"/>
      <c r="G91" s="94">
        <f>E91*D91</f>
        <v>33150</v>
      </c>
      <c r="H91" s="56"/>
    </row>
    <row r="92" spans="1:10" ht="21.95" customHeight="1">
      <c r="A92" s="10">
        <v>68</v>
      </c>
      <c r="B92" s="11" t="s">
        <v>26</v>
      </c>
      <c r="C92" s="16" t="s">
        <v>1</v>
      </c>
      <c r="D92" s="16">
        <v>4</v>
      </c>
      <c r="E92" s="16">
        <v>5000</v>
      </c>
      <c r="F92" s="16">
        <f t="shared" ref="F92:F101" si="11">D92*E92</f>
        <v>20000</v>
      </c>
      <c r="G92" s="16">
        <v>0</v>
      </c>
      <c r="H92" s="16">
        <f>G92+F92</f>
        <v>20000</v>
      </c>
    </row>
    <row r="93" spans="1:10" ht="21.95" customHeight="1">
      <c r="A93" s="10">
        <v>69</v>
      </c>
      <c r="B93" s="11" t="s">
        <v>28</v>
      </c>
      <c r="C93" s="16" t="s">
        <v>1</v>
      </c>
      <c r="D93" s="16">
        <v>4</v>
      </c>
      <c r="E93" s="16">
        <v>1500</v>
      </c>
      <c r="F93" s="16">
        <f t="shared" si="11"/>
        <v>6000</v>
      </c>
      <c r="G93" s="16">
        <v>0</v>
      </c>
      <c r="H93" s="16">
        <f t="shared" ref="H93:H101" si="12">G93+F93</f>
        <v>6000</v>
      </c>
    </row>
    <row r="94" spans="1:10" ht="33.75" customHeight="1">
      <c r="A94" s="10">
        <v>70</v>
      </c>
      <c r="B94" s="11" t="s">
        <v>29</v>
      </c>
      <c r="C94" s="16" t="s">
        <v>1</v>
      </c>
      <c r="D94" s="16">
        <v>5</v>
      </c>
      <c r="E94" s="16">
        <v>5500</v>
      </c>
      <c r="F94" s="16">
        <f t="shared" si="11"/>
        <v>27500</v>
      </c>
      <c r="G94" s="16">
        <v>0</v>
      </c>
      <c r="H94" s="16">
        <f t="shared" si="12"/>
        <v>27500</v>
      </c>
    </row>
    <row r="95" spans="1:10" ht="21.95" customHeight="1">
      <c r="A95" s="10">
        <v>71</v>
      </c>
      <c r="B95" s="11" t="s">
        <v>14</v>
      </c>
      <c r="C95" s="16" t="s">
        <v>1</v>
      </c>
      <c r="D95" s="16">
        <v>1</v>
      </c>
      <c r="E95" s="16">
        <v>6000</v>
      </c>
      <c r="F95" s="16">
        <f t="shared" si="11"/>
        <v>6000</v>
      </c>
      <c r="G95" s="16">
        <v>0</v>
      </c>
      <c r="H95" s="16">
        <f t="shared" si="12"/>
        <v>6000</v>
      </c>
    </row>
    <row r="96" spans="1:10" ht="21.95" customHeight="1">
      <c r="A96" s="10">
        <v>72</v>
      </c>
      <c r="B96" s="76" t="s">
        <v>30</v>
      </c>
      <c r="C96" s="77" t="s">
        <v>1</v>
      </c>
      <c r="D96" s="77">
        <v>0</v>
      </c>
      <c r="E96" s="77">
        <v>5000</v>
      </c>
      <c r="F96" s="77">
        <f t="shared" si="11"/>
        <v>0</v>
      </c>
      <c r="G96" s="77">
        <v>0</v>
      </c>
      <c r="H96" s="16">
        <f t="shared" si="12"/>
        <v>0</v>
      </c>
    </row>
    <row r="97" spans="1:8" ht="18" customHeight="1">
      <c r="A97" s="10">
        <v>73</v>
      </c>
      <c r="B97" s="11" t="s">
        <v>95</v>
      </c>
      <c r="C97" s="16" t="s">
        <v>1</v>
      </c>
      <c r="D97" s="16">
        <v>3</v>
      </c>
      <c r="E97" s="16">
        <v>6500</v>
      </c>
      <c r="F97" s="16">
        <f t="shared" si="11"/>
        <v>19500</v>
      </c>
      <c r="G97" s="16">
        <v>0</v>
      </c>
      <c r="H97" s="16">
        <f t="shared" si="12"/>
        <v>19500</v>
      </c>
    </row>
    <row r="98" spans="1:8" ht="21.95" customHeight="1">
      <c r="A98" s="10">
        <v>74</v>
      </c>
      <c r="B98" s="78" t="s">
        <v>31</v>
      </c>
      <c r="C98" s="35" t="s">
        <v>1</v>
      </c>
      <c r="D98" s="35">
        <v>3</v>
      </c>
      <c r="E98" s="35">
        <v>2500</v>
      </c>
      <c r="F98" s="35">
        <f t="shared" si="11"/>
        <v>7500</v>
      </c>
      <c r="G98" s="35">
        <v>0</v>
      </c>
      <c r="H98" s="16">
        <f t="shared" si="12"/>
        <v>7500</v>
      </c>
    </row>
    <row r="99" spans="1:8" ht="21.95" customHeight="1">
      <c r="A99" s="10">
        <v>75</v>
      </c>
      <c r="B99" s="79" t="s">
        <v>96</v>
      </c>
      <c r="C99" s="80" t="s">
        <v>1</v>
      </c>
      <c r="D99" s="80">
        <v>0</v>
      </c>
      <c r="E99" s="80">
        <v>5000</v>
      </c>
      <c r="F99" s="80">
        <f t="shared" si="11"/>
        <v>0</v>
      </c>
      <c r="G99" s="80">
        <v>0</v>
      </c>
      <c r="H99" s="16">
        <f t="shared" si="12"/>
        <v>0</v>
      </c>
    </row>
    <row r="100" spans="1:8" ht="21.95" customHeight="1">
      <c r="A100" s="10">
        <v>76</v>
      </c>
      <c r="B100" s="81" t="s">
        <v>107</v>
      </c>
      <c r="C100" s="82" t="s">
        <v>2</v>
      </c>
      <c r="D100" s="83">
        <v>3</v>
      </c>
      <c r="E100" s="83">
        <v>5500</v>
      </c>
      <c r="F100" s="16">
        <f t="shared" si="11"/>
        <v>16500</v>
      </c>
      <c r="G100" s="16">
        <v>0</v>
      </c>
      <c r="H100" s="16">
        <f t="shared" si="12"/>
        <v>16500</v>
      </c>
    </row>
    <row r="101" spans="1:8" s="19" customFormat="1" ht="31.5" customHeight="1">
      <c r="A101" s="10">
        <v>89</v>
      </c>
      <c r="B101" s="11" t="s">
        <v>110</v>
      </c>
      <c r="C101" s="16" t="s">
        <v>0</v>
      </c>
      <c r="D101" s="16">
        <v>216.3</v>
      </c>
      <c r="E101" s="92">
        <v>1200</v>
      </c>
      <c r="F101" s="92">
        <f t="shared" si="11"/>
        <v>259560</v>
      </c>
      <c r="G101" s="98">
        <f>SUM(G102:G116)</f>
        <v>60408.400000000009</v>
      </c>
      <c r="H101" s="16">
        <f t="shared" si="12"/>
        <v>319968.40000000002</v>
      </c>
    </row>
    <row r="102" spans="1:8" ht="21.95" customHeight="1">
      <c r="A102" s="10">
        <v>90</v>
      </c>
      <c r="B102" s="20" t="s">
        <v>97</v>
      </c>
      <c r="C102" s="50" t="s">
        <v>6</v>
      </c>
      <c r="D102" s="90">
        <f>D101*3</f>
        <v>648.90000000000009</v>
      </c>
      <c r="E102" s="90">
        <v>32</v>
      </c>
      <c r="F102" s="91"/>
      <c r="G102" s="50">
        <f>E102*D102</f>
        <v>20764.800000000003</v>
      </c>
      <c r="H102" s="99"/>
    </row>
    <row r="103" spans="1:8" ht="21.95" customHeight="1">
      <c r="A103" s="10">
        <v>91</v>
      </c>
      <c r="B103" s="20" t="s">
        <v>98</v>
      </c>
      <c r="C103" s="50" t="s">
        <v>6</v>
      </c>
      <c r="D103" s="90">
        <f>D101*2</f>
        <v>432.6</v>
      </c>
      <c r="E103" s="90">
        <v>22</v>
      </c>
      <c r="F103" s="54"/>
      <c r="G103" s="50">
        <f t="shared" ref="G103:G116" si="13">E103*D103</f>
        <v>9517.2000000000007</v>
      </c>
      <c r="H103" s="99"/>
    </row>
    <row r="104" spans="1:8" ht="21.95" customHeight="1">
      <c r="A104" s="10">
        <v>92</v>
      </c>
      <c r="B104" s="20" t="s">
        <v>99</v>
      </c>
      <c r="C104" s="50" t="s">
        <v>6</v>
      </c>
      <c r="D104" s="90">
        <f>D101/3</f>
        <v>72.100000000000009</v>
      </c>
      <c r="E104" s="90">
        <v>30</v>
      </c>
      <c r="F104" s="54"/>
      <c r="G104" s="50">
        <f t="shared" si="13"/>
        <v>2163.0000000000005</v>
      </c>
      <c r="H104" s="99"/>
    </row>
    <row r="105" spans="1:8" ht="21.95" customHeight="1">
      <c r="A105" s="10">
        <v>93</v>
      </c>
      <c r="B105" s="20" t="s">
        <v>100</v>
      </c>
      <c r="C105" s="50" t="s">
        <v>6</v>
      </c>
      <c r="D105" s="90">
        <f>D101/3</f>
        <v>72.100000000000009</v>
      </c>
      <c r="E105" s="90">
        <v>20</v>
      </c>
      <c r="F105" s="54"/>
      <c r="G105" s="50">
        <f t="shared" si="13"/>
        <v>1442.0000000000002</v>
      </c>
      <c r="H105" s="99"/>
    </row>
    <row r="106" spans="1:8" ht="21.95" customHeight="1">
      <c r="A106" s="10">
        <v>94</v>
      </c>
      <c r="B106" s="20" t="s">
        <v>7</v>
      </c>
      <c r="C106" s="50" t="s">
        <v>6</v>
      </c>
      <c r="D106" s="90">
        <f>D101/1.5</f>
        <v>144.20000000000002</v>
      </c>
      <c r="E106" s="90">
        <v>32</v>
      </c>
      <c r="F106" s="54"/>
      <c r="G106" s="50">
        <f t="shared" si="13"/>
        <v>4614.4000000000005</v>
      </c>
      <c r="H106" s="99"/>
    </row>
    <row r="107" spans="1:8" ht="21.95" customHeight="1">
      <c r="A107" s="10">
        <v>95</v>
      </c>
      <c r="B107" s="20" t="s">
        <v>8</v>
      </c>
      <c r="C107" s="50" t="s">
        <v>6</v>
      </c>
      <c r="D107" s="90">
        <f>D101</f>
        <v>216.3</v>
      </c>
      <c r="E107" s="90">
        <v>20</v>
      </c>
      <c r="F107" s="54"/>
      <c r="G107" s="50">
        <f t="shared" si="13"/>
        <v>4326</v>
      </c>
      <c r="H107" s="99"/>
    </row>
    <row r="108" spans="1:8" ht="21.95" customHeight="1">
      <c r="A108" s="10">
        <v>96</v>
      </c>
      <c r="B108" s="20" t="s">
        <v>9</v>
      </c>
      <c r="C108" s="50" t="s">
        <v>1</v>
      </c>
      <c r="D108" s="90">
        <v>5</v>
      </c>
      <c r="E108" s="90">
        <v>120</v>
      </c>
      <c r="F108" s="54"/>
      <c r="G108" s="50">
        <f t="shared" si="13"/>
        <v>600</v>
      </c>
      <c r="H108" s="99"/>
    </row>
    <row r="109" spans="1:8" ht="21.95" customHeight="1">
      <c r="A109" s="10">
        <v>98</v>
      </c>
      <c r="B109" s="20" t="s">
        <v>10</v>
      </c>
      <c r="C109" s="50" t="s">
        <v>6</v>
      </c>
      <c r="D109" s="90">
        <f>D103+D102+D104+D105+D106+D107</f>
        <v>1586.1999999999998</v>
      </c>
      <c r="E109" s="90">
        <v>5</v>
      </c>
      <c r="F109" s="54"/>
      <c r="G109" s="50">
        <f t="shared" si="13"/>
        <v>7930.9999999999991</v>
      </c>
      <c r="H109" s="99"/>
    </row>
    <row r="110" spans="1:8" ht="21.95" customHeight="1">
      <c r="A110" s="10">
        <v>99</v>
      </c>
      <c r="B110" s="20" t="s">
        <v>11</v>
      </c>
      <c r="C110" s="50" t="s">
        <v>6</v>
      </c>
      <c r="D110" s="90">
        <v>50</v>
      </c>
      <c r="E110" s="90">
        <v>10</v>
      </c>
      <c r="F110" s="54"/>
      <c r="G110" s="50">
        <f t="shared" si="13"/>
        <v>500</v>
      </c>
      <c r="H110" s="99"/>
    </row>
    <row r="111" spans="1:8" ht="21.95" customHeight="1">
      <c r="A111" s="10"/>
      <c r="B111" s="20" t="s">
        <v>101</v>
      </c>
      <c r="C111" s="50" t="s">
        <v>1</v>
      </c>
      <c r="D111" s="90">
        <v>2</v>
      </c>
      <c r="E111" s="90">
        <v>1350</v>
      </c>
      <c r="F111" s="54"/>
      <c r="G111" s="50">
        <f t="shared" si="13"/>
        <v>2700</v>
      </c>
      <c r="H111" s="99"/>
    </row>
    <row r="112" spans="1:8" ht="21.95" customHeight="1">
      <c r="A112" s="10">
        <v>100</v>
      </c>
      <c r="B112" s="20" t="s">
        <v>102</v>
      </c>
      <c r="C112" s="50" t="s">
        <v>1</v>
      </c>
      <c r="D112" s="90">
        <v>1</v>
      </c>
      <c r="E112" s="90">
        <v>1500</v>
      </c>
      <c r="F112" s="54"/>
      <c r="G112" s="50">
        <f t="shared" si="13"/>
        <v>1500</v>
      </c>
      <c r="H112" s="99"/>
    </row>
    <row r="113" spans="1:10" ht="21.95" customHeight="1">
      <c r="A113" s="10">
        <v>101</v>
      </c>
      <c r="B113" s="20" t="s">
        <v>64</v>
      </c>
      <c r="C113" s="50" t="s">
        <v>1</v>
      </c>
      <c r="D113" s="90">
        <v>1</v>
      </c>
      <c r="E113" s="90">
        <v>500</v>
      </c>
      <c r="F113" s="54"/>
      <c r="G113" s="50">
        <f t="shared" si="13"/>
        <v>500</v>
      </c>
      <c r="H113" s="99"/>
    </row>
    <row r="114" spans="1:10" ht="21.95" customHeight="1">
      <c r="A114" s="10">
        <v>102</v>
      </c>
      <c r="B114" s="20" t="s">
        <v>65</v>
      </c>
      <c r="C114" s="50" t="s">
        <v>1</v>
      </c>
      <c r="D114" s="90">
        <v>10</v>
      </c>
      <c r="E114" s="90">
        <v>150</v>
      </c>
      <c r="F114" s="54"/>
      <c r="G114" s="50">
        <f t="shared" si="13"/>
        <v>1500</v>
      </c>
      <c r="H114" s="99"/>
      <c r="J114" s="7"/>
    </row>
    <row r="115" spans="1:10" ht="21.95" customHeight="1">
      <c r="A115" s="10">
        <v>103</v>
      </c>
      <c r="B115" s="20" t="s">
        <v>66</v>
      </c>
      <c r="C115" s="50" t="s">
        <v>1</v>
      </c>
      <c r="D115" s="90">
        <v>1</v>
      </c>
      <c r="E115" s="90">
        <v>500</v>
      </c>
      <c r="F115" s="54"/>
      <c r="G115" s="50">
        <f t="shared" si="13"/>
        <v>500</v>
      </c>
      <c r="H115" s="99"/>
      <c r="J115" s="7"/>
    </row>
    <row r="116" spans="1:10" ht="21.95" customHeight="1">
      <c r="A116" s="10">
        <v>105</v>
      </c>
      <c r="B116" s="20" t="s">
        <v>108</v>
      </c>
      <c r="C116" s="50" t="s">
        <v>1</v>
      </c>
      <c r="D116" s="90">
        <v>1</v>
      </c>
      <c r="E116" s="90">
        <v>1850</v>
      </c>
      <c r="F116" s="54"/>
      <c r="G116" s="50">
        <f t="shared" si="13"/>
        <v>1850</v>
      </c>
      <c r="H116" s="99"/>
    </row>
    <row r="117" spans="1:10" s="19" customFormat="1" ht="35.25" customHeight="1">
      <c r="A117" s="10"/>
      <c r="B117" s="11" t="s">
        <v>109</v>
      </c>
      <c r="C117" s="96" t="s">
        <v>0</v>
      </c>
      <c r="D117" s="96">
        <f>D101</f>
        <v>216.3</v>
      </c>
      <c r="E117" s="97">
        <v>700</v>
      </c>
      <c r="F117" s="97">
        <f>E117*D117</f>
        <v>151410</v>
      </c>
      <c r="G117" s="97">
        <v>0</v>
      </c>
      <c r="H117" s="92">
        <f>G117+F117</f>
        <v>151410</v>
      </c>
    </row>
    <row r="118" spans="1:10" ht="20.25" customHeight="1">
      <c r="A118" s="10">
        <v>106</v>
      </c>
      <c r="B118" s="28" t="s">
        <v>67</v>
      </c>
      <c r="C118" s="29"/>
      <c r="D118" s="69"/>
      <c r="E118" s="69"/>
      <c r="F118" s="84">
        <f>SUM(F84:F117)</f>
        <v>612120</v>
      </c>
      <c r="G118" s="85">
        <f>G117+G101+G90+G84</f>
        <v>196313.2</v>
      </c>
      <c r="H118" s="100">
        <f>SUM(H84:H117)</f>
        <v>808433.2</v>
      </c>
    </row>
    <row r="119" spans="1:10" ht="20.25" customHeight="1">
      <c r="A119" s="10">
        <v>107</v>
      </c>
      <c r="B119" s="30" t="s">
        <v>68</v>
      </c>
      <c r="C119" s="31"/>
      <c r="D119" s="70"/>
      <c r="E119" s="70"/>
      <c r="F119" s="86">
        <f>F118+F82+F68+F38</f>
        <v>2807344.61</v>
      </c>
      <c r="G119" s="87">
        <f>G118+G82+G68+G38</f>
        <v>1011547.666</v>
      </c>
      <c r="H119" s="87">
        <f>H118+H82+H68+H38</f>
        <v>3818892.2760000001</v>
      </c>
    </row>
    <row r="120" spans="1:10" ht="18.75" customHeight="1">
      <c r="A120" s="10">
        <v>108</v>
      </c>
      <c r="B120" s="51" t="s">
        <v>69</v>
      </c>
      <c r="C120" s="52" t="s">
        <v>32</v>
      </c>
      <c r="D120" s="71">
        <v>10</v>
      </c>
      <c r="E120" s="71"/>
      <c r="F120" s="88"/>
      <c r="G120" s="89">
        <f>G119*0.1</f>
        <v>101154.7666</v>
      </c>
      <c r="H120" s="89">
        <f>H119+G120</f>
        <v>3920047.0426000003</v>
      </c>
    </row>
    <row r="122" spans="1:10">
      <c r="B122" s="53"/>
    </row>
    <row r="123" spans="1:10">
      <c r="B123" s="101" t="s">
        <v>121</v>
      </c>
      <c r="C123" s="102"/>
      <c r="D123" s="102"/>
      <c r="E123" s="102"/>
      <c r="F123" s="102">
        <f>F119/236</f>
        <v>11895.528008474575</v>
      </c>
    </row>
    <row r="124" spans="1:10" ht="30">
      <c r="B124" s="103" t="s">
        <v>122</v>
      </c>
      <c r="C124" s="104"/>
      <c r="D124" s="104"/>
      <c r="E124" s="104"/>
      <c r="F124" s="104">
        <f>H120/236</f>
        <v>16610.368824576271</v>
      </c>
    </row>
    <row r="126" spans="1:10" ht="15.75">
      <c r="A126" s="105"/>
      <c r="B126" s="106" t="s">
        <v>17</v>
      </c>
      <c r="C126" s="166" t="s">
        <v>127</v>
      </c>
      <c r="D126" s="167"/>
      <c r="E126" s="167"/>
      <c r="F126" s="167"/>
      <c r="G126" s="167"/>
      <c r="H126" s="167"/>
    </row>
    <row r="127" spans="1:10" ht="15.75">
      <c r="A127" s="105"/>
      <c r="B127" s="106"/>
      <c r="C127" s="166" t="s">
        <v>126</v>
      </c>
      <c r="D127" s="168"/>
      <c r="E127" s="168"/>
      <c r="F127" s="168"/>
      <c r="G127" s="167"/>
      <c r="H127" s="167"/>
    </row>
    <row r="128" spans="1:10" ht="15.75">
      <c r="A128" s="105"/>
      <c r="B128" s="106"/>
      <c r="C128" s="166" t="s">
        <v>135</v>
      </c>
      <c r="D128" s="168"/>
      <c r="E128" s="168"/>
      <c r="F128" s="168"/>
      <c r="G128" s="167"/>
      <c r="H128" s="167"/>
    </row>
    <row r="129" spans="1:8" ht="15.75">
      <c r="A129" s="105"/>
      <c r="B129" s="106"/>
      <c r="C129" s="107"/>
      <c r="D129" s="108"/>
      <c r="E129" s="108"/>
      <c r="F129" s="108"/>
      <c r="G129" s="107"/>
      <c r="H129" s="107"/>
    </row>
    <row r="130" spans="1:8" ht="15.75">
      <c r="A130" s="109"/>
      <c r="B130" s="110" t="s">
        <v>18</v>
      </c>
      <c r="C130" s="111"/>
      <c r="D130" s="169" t="s">
        <v>19</v>
      </c>
      <c r="E130" s="170"/>
      <c r="F130" s="171"/>
      <c r="G130" s="171"/>
      <c r="H130" s="171"/>
    </row>
    <row r="131" spans="1:8" ht="15.75">
      <c r="A131" s="109"/>
      <c r="B131" s="110"/>
      <c r="C131" s="111"/>
      <c r="D131" s="111"/>
      <c r="E131" s="111"/>
      <c r="F131" s="111"/>
      <c r="G131" s="107"/>
      <c r="H131" s="107"/>
    </row>
    <row r="132" spans="1:8" ht="15.75">
      <c r="A132" s="109"/>
      <c r="B132" s="110" t="s">
        <v>136</v>
      </c>
      <c r="C132" s="111"/>
      <c r="D132" s="169" t="s">
        <v>70</v>
      </c>
      <c r="E132" s="171"/>
      <c r="F132" s="171"/>
      <c r="G132" s="171"/>
      <c r="H132" s="171"/>
    </row>
    <row r="133" spans="1:8" ht="15.75">
      <c r="A133" s="109"/>
      <c r="B133" s="110" t="s">
        <v>136</v>
      </c>
      <c r="C133" s="111"/>
      <c r="D133" s="169" t="s">
        <v>70</v>
      </c>
      <c r="E133" s="171"/>
      <c r="F133" s="171"/>
      <c r="G133" s="171"/>
      <c r="H133" s="171"/>
    </row>
    <row r="134" spans="1:8" ht="15.75">
      <c r="A134" s="109"/>
      <c r="B134" s="110"/>
      <c r="C134" s="111"/>
      <c r="D134" s="111"/>
      <c r="E134" s="111"/>
      <c r="F134" s="111"/>
      <c r="G134" s="107"/>
      <c r="H134" s="107"/>
    </row>
    <row r="135" spans="1:8" ht="15.75">
      <c r="A135" s="109"/>
      <c r="B135" s="110" t="s">
        <v>137</v>
      </c>
      <c r="C135" s="178" t="s">
        <v>138</v>
      </c>
      <c r="D135" s="179"/>
      <c r="E135" s="179"/>
      <c r="F135" s="179"/>
      <c r="G135" s="180"/>
      <c r="H135" s="180"/>
    </row>
    <row r="136" spans="1:8">
      <c r="A136" s="5"/>
      <c r="B136" s="41"/>
      <c r="C136" s="93"/>
      <c r="D136" s="93"/>
      <c r="E136" s="93"/>
      <c r="F136" s="93"/>
    </row>
    <row r="137" spans="1:8" ht="25.5">
      <c r="A137" s="181" t="s">
        <v>139</v>
      </c>
      <c r="B137" s="181"/>
      <c r="C137" s="181"/>
      <c r="D137" s="181"/>
      <c r="E137" s="181"/>
      <c r="F137" s="181"/>
      <c r="G137" s="182"/>
      <c r="H137" s="182"/>
    </row>
    <row r="138" spans="1:8" ht="18.75">
      <c r="A138" s="112"/>
      <c r="B138" s="183" t="s">
        <v>140</v>
      </c>
      <c r="C138" s="184"/>
      <c r="D138" s="184"/>
      <c r="E138" s="184"/>
      <c r="F138" s="184"/>
      <c r="G138" s="184"/>
      <c r="H138" s="184"/>
    </row>
    <row r="139" spans="1:8" ht="19.5">
      <c r="A139" s="112"/>
      <c r="B139" s="113"/>
      <c r="C139" s="185" t="s">
        <v>141</v>
      </c>
      <c r="D139" s="185"/>
      <c r="E139" s="185"/>
      <c r="F139" s="185"/>
      <c r="G139" s="186"/>
      <c r="H139" s="186"/>
    </row>
    <row r="140" spans="1:8">
      <c r="A140" s="6"/>
      <c r="B140" s="43"/>
      <c r="C140" s="44"/>
      <c r="D140" s="44"/>
      <c r="E140" s="44"/>
      <c r="F140" s="44"/>
    </row>
    <row r="141" spans="1:8" ht="19.5">
      <c r="A141" s="172" t="s">
        <v>187</v>
      </c>
      <c r="B141" s="172"/>
      <c r="C141" s="172"/>
      <c r="D141" s="172"/>
      <c r="E141" s="172"/>
      <c r="F141" s="172"/>
      <c r="G141" s="114"/>
      <c r="H141" s="114"/>
    </row>
    <row r="142" spans="1:8" ht="19.5">
      <c r="A142" s="172" t="s">
        <v>132</v>
      </c>
      <c r="B142" s="173"/>
      <c r="C142" s="173"/>
      <c r="D142" s="173"/>
      <c r="E142" s="173"/>
      <c r="F142" s="173"/>
      <c r="G142" s="114"/>
      <c r="H142" s="114"/>
    </row>
    <row r="143" spans="1:8" ht="19.5">
      <c r="A143" s="174" t="s">
        <v>134</v>
      </c>
      <c r="B143" s="175"/>
      <c r="C143" s="175"/>
      <c r="D143" s="175"/>
      <c r="E143" s="175"/>
      <c r="F143" s="175"/>
      <c r="G143" s="175"/>
      <c r="H143" s="175"/>
    </row>
    <row r="144" spans="1:8" ht="19.5">
      <c r="A144" s="176" t="s">
        <v>142</v>
      </c>
      <c r="B144" s="177"/>
      <c r="C144" s="177"/>
      <c r="D144" s="177"/>
      <c r="E144" s="177"/>
      <c r="F144" s="177"/>
      <c r="G144" s="177"/>
      <c r="H144" s="177"/>
    </row>
    <row r="145" spans="1:8" ht="60">
      <c r="A145" s="3" t="s">
        <v>20</v>
      </c>
      <c r="B145" s="3" t="s">
        <v>21</v>
      </c>
      <c r="C145" s="26" t="s">
        <v>22</v>
      </c>
      <c r="D145" s="26" t="s">
        <v>23</v>
      </c>
      <c r="E145" s="26" t="s">
        <v>24</v>
      </c>
      <c r="F145" s="26" t="s">
        <v>45</v>
      </c>
      <c r="G145" s="26" t="s">
        <v>43</v>
      </c>
      <c r="H145" s="26" t="s">
        <v>44</v>
      </c>
    </row>
    <row r="146" spans="1:8" ht="31.5">
      <c r="A146" s="115">
        <v>1</v>
      </c>
      <c r="B146" s="116" t="s">
        <v>143</v>
      </c>
      <c r="C146" s="117" t="s">
        <v>1</v>
      </c>
      <c r="D146" s="117">
        <v>14</v>
      </c>
      <c r="E146" s="118">
        <v>4500</v>
      </c>
      <c r="F146" s="118">
        <f>E146*D146</f>
        <v>63000</v>
      </c>
      <c r="G146" s="119"/>
      <c r="H146" s="119">
        <f>G146+F146</f>
        <v>63000</v>
      </c>
    </row>
    <row r="147" spans="1:8" ht="15.75">
      <c r="A147" s="115">
        <v>2</v>
      </c>
      <c r="B147" s="116" t="s">
        <v>144</v>
      </c>
      <c r="C147" s="117" t="s">
        <v>0</v>
      </c>
      <c r="D147" s="117">
        <v>60</v>
      </c>
      <c r="E147" s="118">
        <v>650</v>
      </c>
      <c r="F147" s="118">
        <f t="shared" ref="F147:F153" si="14">E147*D147</f>
        <v>39000</v>
      </c>
      <c r="G147" s="120"/>
      <c r="H147" s="119">
        <f t="shared" ref="H147:H155" si="15">G147+F147</f>
        <v>39000</v>
      </c>
    </row>
    <row r="148" spans="1:8" ht="15.75">
      <c r="A148" s="115">
        <v>3</v>
      </c>
      <c r="B148" s="116" t="s">
        <v>145</v>
      </c>
      <c r="C148" s="117" t="s">
        <v>146</v>
      </c>
      <c r="D148" s="117">
        <v>1</v>
      </c>
      <c r="E148" s="118">
        <v>7500</v>
      </c>
      <c r="F148" s="118">
        <f t="shared" si="14"/>
        <v>7500</v>
      </c>
      <c r="G148" s="120"/>
      <c r="H148" s="119">
        <f t="shared" si="15"/>
        <v>7500</v>
      </c>
    </row>
    <row r="149" spans="1:8" ht="15.75">
      <c r="A149" s="115">
        <v>4</v>
      </c>
      <c r="B149" s="116" t="s">
        <v>147</v>
      </c>
      <c r="C149" s="117" t="s">
        <v>2</v>
      </c>
      <c r="D149" s="117">
        <v>1</v>
      </c>
      <c r="E149" s="118">
        <v>15000</v>
      </c>
      <c r="F149" s="118">
        <f t="shared" si="14"/>
        <v>15000</v>
      </c>
      <c r="G149" s="120"/>
      <c r="H149" s="119">
        <f t="shared" si="15"/>
        <v>15000</v>
      </c>
    </row>
    <row r="150" spans="1:8" ht="15.75">
      <c r="A150" s="115">
        <v>5</v>
      </c>
      <c r="B150" s="116" t="s">
        <v>148</v>
      </c>
      <c r="C150" s="117" t="s">
        <v>149</v>
      </c>
      <c r="D150" s="117">
        <v>2</v>
      </c>
      <c r="E150" s="118">
        <v>3500</v>
      </c>
      <c r="F150" s="118">
        <f t="shared" si="14"/>
        <v>7000</v>
      </c>
      <c r="G150" s="120"/>
      <c r="H150" s="119">
        <f t="shared" si="15"/>
        <v>7000</v>
      </c>
    </row>
    <row r="151" spans="1:8" ht="31.5">
      <c r="A151" s="115">
        <v>6</v>
      </c>
      <c r="B151" s="121" t="s">
        <v>150</v>
      </c>
      <c r="C151" s="122" t="s">
        <v>151</v>
      </c>
      <c r="D151" s="122">
        <v>0</v>
      </c>
      <c r="E151" s="123">
        <v>15000</v>
      </c>
      <c r="F151" s="123">
        <f t="shared" si="14"/>
        <v>0</v>
      </c>
      <c r="G151" s="124"/>
      <c r="H151" s="125">
        <f t="shared" si="15"/>
        <v>0</v>
      </c>
    </row>
    <row r="152" spans="1:8" ht="15.75">
      <c r="A152" s="115">
        <v>7</v>
      </c>
      <c r="B152" s="116" t="s">
        <v>152</v>
      </c>
      <c r="C152" s="117" t="s">
        <v>2</v>
      </c>
      <c r="D152" s="117">
        <v>1</v>
      </c>
      <c r="E152" s="118">
        <v>3500</v>
      </c>
      <c r="F152" s="118">
        <f t="shared" si="14"/>
        <v>3500</v>
      </c>
      <c r="G152" s="120"/>
      <c r="H152" s="119">
        <f t="shared" si="15"/>
        <v>3500</v>
      </c>
    </row>
    <row r="153" spans="1:8" ht="15.75">
      <c r="A153" s="115">
        <v>8</v>
      </c>
      <c r="B153" s="126" t="s">
        <v>153</v>
      </c>
      <c r="C153" s="127" t="s">
        <v>154</v>
      </c>
      <c r="D153" s="117">
        <v>1</v>
      </c>
      <c r="E153" s="118">
        <v>12500</v>
      </c>
      <c r="F153" s="118">
        <f t="shared" si="14"/>
        <v>12500</v>
      </c>
      <c r="G153" s="120"/>
      <c r="H153" s="119">
        <f t="shared" si="15"/>
        <v>12500</v>
      </c>
    </row>
    <row r="154" spans="1:8" ht="15.75">
      <c r="A154" s="115">
        <v>9</v>
      </c>
      <c r="B154" s="116" t="s">
        <v>155</v>
      </c>
      <c r="C154" s="127" t="s">
        <v>156</v>
      </c>
      <c r="D154" s="117">
        <v>10</v>
      </c>
      <c r="E154" s="118">
        <v>850</v>
      </c>
      <c r="F154" s="118">
        <f>E154*D154</f>
        <v>8500</v>
      </c>
      <c r="G154" s="120"/>
      <c r="H154" s="119">
        <f t="shared" si="15"/>
        <v>8500</v>
      </c>
    </row>
    <row r="155" spans="1:8" ht="15.75">
      <c r="A155" s="115">
        <v>10</v>
      </c>
      <c r="B155" s="116" t="s">
        <v>157</v>
      </c>
      <c r="C155" s="127" t="s">
        <v>158</v>
      </c>
      <c r="D155" s="117">
        <v>1</v>
      </c>
      <c r="E155" s="118">
        <v>10000</v>
      </c>
      <c r="F155" s="118">
        <v>25000</v>
      </c>
      <c r="G155" s="119">
        <f>SUM(G157:G179)</f>
        <v>288800</v>
      </c>
      <c r="H155" s="119">
        <f t="shared" si="15"/>
        <v>313800</v>
      </c>
    </row>
    <row r="156" spans="1:8" ht="15.75">
      <c r="A156" s="115">
        <v>11</v>
      </c>
      <c r="B156" s="128" t="s">
        <v>159</v>
      </c>
      <c r="C156" s="129"/>
      <c r="D156" s="130"/>
      <c r="E156" s="131"/>
      <c r="F156" s="131"/>
      <c r="G156" s="132"/>
      <c r="H156" s="132"/>
    </row>
    <row r="157" spans="1:8" ht="31.5">
      <c r="A157" s="115">
        <v>12</v>
      </c>
      <c r="B157" s="130" t="s">
        <v>160</v>
      </c>
      <c r="C157" s="133" t="s">
        <v>161</v>
      </c>
      <c r="D157" s="130">
        <v>1</v>
      </c>
      <c r="E157" s="131">
        <v>28000</v>
      </c>
      <c r="F157" s="131"/>
      <c r="G157" s="134">
        <f>E157*D157</f>
        <v>28000</v>
      </c>
      <c r="H157" s="132"/>
    </row>
    <row r="158" spans="1:8" ht="31.5">
      <c r="A158" s="115">
        <v>13</v>
      </c>
      <c r="B158" s="130" t="s">
        <v>162</v>
      </c>
      <c r="C158" s="130" t="s">
        <v>161</v>
      </c>
      <c r="D158" s="130">
        <v>1</v>
      </c>
      <c r="E158" s="131">
        <v>3500</v>
      </c>
      <c r="F158" s="131"/>
      <c r="G158" s="134">
        <f t="shared" ref="G158:G179" si="16">E158*D158</f>
        <v>3500</v>
      </c>
      <c r="H158" s="132"/>
    </row>
    <row r="159" spans="1:8" ht="15.75">
      <c r="A159" s="115">
        <v>14</v>
      </c>
      <c r="B159" s="130" t="s">
        <v>163</v>
      </c>
      <c r="C159" s="130" t="s">
        <v>161</v>
      </c>
      <c r="D159" s="130">
        <v>1</v>
      </c>
      <c r="E159" s="131">
        <v>8500</v>
      </c>
      <c r="F159" s="131"/>
      <c r="G159" s="134">
        <f t="shared" si="16"/>
        <v>8500</v>
      </c>
      <c r="H159" s="132"/>
    </row>
    <row r="160" spans="1:8" ht="15.75">
      <c r="A160" s="115">
        <v>15</v>
      </c>
      <c r="B160" s="130" t="s">
        <v>164</v>
      </c>
      <c r="C160" s="130" t="s">
        <v>2</v>
      </c>
      <c r="D160" s="130">
        <v>1</v>
      </c>
      <c r="E160" s="131">
        <v>3500</v>
      </c>
      <c r="F160" s="131"/>
      <c r="G160" s="134">
        <f t="shared" si="16"/>
        <v>3500</v>
      </c>
      <c r="H160" s="132"/>
    </row>
    <row r="161" spans="1:8" ht="15.75">
      <c r="A161" s="115">
        <v>16</v>
      </c>
      <c r="B161" s="130" t="s">
        <v>165</v>
      </c>
      <c r="C161" s="130" t="s">
        <v>161</v>
      </c>
      <c r="D161" s="130">
        <v>1</v>
      </c>
      <c r="E161" s="131">
        <v>5500</v>
      </c>
      <c r="F161" s="131"/>
      <c r="G161" s="134">
        <f t="shared" si="16"/>
        <v>5500</v>
      </c>
      <c r="H161" s="132"/>
    </row>
    <row r="162" spans="1:8" ht="31.5">
      <c r="A162" s="115">
        <v>17</v>
      </c>
      <c r="B162" s="130" t="s">
        <v>166</v>
      </c>
      <c r="C162" s="130" t="s">
        <v>161</v>
      </c>
      <c r="D162" s="130">
        <v>1</v>
      </c>
      <c r="E162" s="131">
        <v>3350</v>
      </c>
      <c r="F162" s="131"/>
      <c r="G162" s="134">
        <f t="shared" si="16"/>
        <v>3350</v>
      </c>
      <c r="H162" s="132"/>
    </row>
    <row r="163" spans="1:8" ht="15.75">
      <c r="A163" s="115">
        <v>18</v>
      </c>
      <c r="B163" s="130" t="s">
        <v>167</v>
      </c>
      <c r="C163" s="130" t="s">
        <v>161</v>
      </c>
      <c r="D163" s="130">
        <v>4</v>
      </c>
      <c r="E163" s="131">
        <v>8500</v>
      </c>
      <c r="F163" s="131"/>
      <c r="G163" s="134">
        <f t="shared" si="16"/>
        <v>34000</v>
      </c>
      <c r="H163" s="132"/>
    </row>
    <row r="164" spans="1:8" ht="15.75">
      <c r="A164" s="115">
        <v>19</v>
      </c>
      <c r="B164" s="130" t="s">
        <v>168</v>
      </c>
      <c r="C164" s="130" t="s">
        <v>34</v>
      </c>
      <c r="D164" s="130">
        <v>420</v>
      </c>
      <c r="E164" s="131">
        <v>70</v>
      </c>
      <c r="F164" s="131"/>
      <c r="G164" s="134">
        <f t="shared" si="16"/>
        <v>29400</v>
      </c>
      <c r="H164" s="132"/>
    </row>
    <row r="165" spans="1:8" ht="15.75">
      <c r="A165" s="115">
        <v>20</v>
      </c>
      <c r="B165" s="130" t="s">
        <v>169</v>
      </c>
      <c r="C165" s="130" t="s">
        <v>161</v>
      </c>
      <c r="D165" s="130">
        <v>1</v>
      </c>
      <c r="E165" s="131">
        <v>8500</v>
      </c>
      <c r="F165" s="131"/>
      <c r="G165" s="134">
        <f t="shared" si="16"/>
        <v>8500</v>
      </c>
      <c r="H165" s="132"/>
    </row>
    <row r="166" spans="1:8" ht="15.75">
      <c r="A166" s="115">
        <v>21</v>
      </c>
      <c r="B166" s="130" t="s">
        <v>170</v>
      </c>
      <c r="C166" s="130" t="s">
        <v>161</v>
      </c>
      <c r="D166" s="130">
        <v>6</v>
      </c>
      <c r="E166" s="131">
        <v>1200</v>
      </c>
      <c r="F166" s="131"/>
      <c r="G166" s="134">
        <f t="shared" si="16"/>
        <v>7200</v>
      </c>
      <c r="H166" s="132"/>
    </row>
    <row r="167" spans="1:8" ht="15.75">
      <c r="A167" s="115">
        <v>22</v>
      </c>
      <c r="B167" s="130" t="s">
        <v>171</v>
      </c>
      <c r="C167" s="130" t="s">
        <v>161</v>
      </c>
      <c r="D167" s="130">
        <v>10</v>
      </c>
      <c r="E167" s="131">
        <v>900</v>
      </c>
      <c r="F167" s="131"/>
      <c r="G167" s="134">
        <f t="shared" si="16"/>
        <v>9000</v>
      </c>
      <c r="H167" s="132"/>
    </row>
    <row r="168" spans="1:8" ht="15.75">
      <c r="A168" s="115">
        <v>23</v>
      </c>
      <c r="B168" s="130" t="s">
        <v>172</v>
      </c>
      <c r="C168" s="130" t="s">
        <v>161</v>
      </c>
      <c r="D168" s="130">
        <v>1</v>
      </c>
      <c r="E168" s="131">
        <v>15000</v>
      </c>
      <c r="F168" s="131"/>
      <c r="G168" s="134">
        <f t="shared" si="16"/>
        <v>15000</v>
      </c>
      <c r="H168" s="132"/>
    </row>
    <row r="169" spans="1:8" ht="15.75">
      <c r="A169" s="115">
        <v>24</v>
      </c>
      <c r="B169" s="130" t="s">
        <v>173</v>
      </c>
      <c r="C169" s="130" t="s">
        <v>161</v>
      </c>
      <c r="D169" s="130">
        <v>1</v>
      </c>
      <c r="E169" s="131">
        <v>2100</v>
      </c>
      <c r="F169" s="131"/>
      <c r="G169" s="134">
        <f t="shared" si="16"/>
        <v>2100</v>
      </c>
      <c r="H169" s="132"/>
    </row>
    <row r="170" spans="1:8" ht="15.75">
      <c r="A170" s="115">
        <v>25</v>
      </c>
      <c r="B170" s="130" t="s">
        <v>174</v>
      </c>
      <c r="C170" s="130" t="s">
        <v>161</v>
      </c>
      <c r="D170" s="130">
        <v>14</v>
      </c>
      <c r="E170" s="131">
        <v>2200</v>
      </c>
      <c r="F170" s="131"/>
      <c r="G170" s="134">
        <f t="shared" si="16"/>
        <v>30800</v>
      </c>
      <c r="H170" s="132"/>
    </row>
    <row r="171" spans="1:8" ht="15.75">
      <c r="A171" s="115">
        <v>26</v>
      </c>
      <c r="B171" s="130" t="s">
        <v>175</v>
      </c>
      <c r="C171" s="130" t="s">
        <v>161</v>
      </c>
      <c r="D171" s="130">
        <v>4</v>
      </c>
      <c r="E171" s="131">
        <v>500</v>
      </c>
      <c r="F171" s="131"/>
      <c r="G171" s="134">
        <f t="shared" si="16"/>
        <v>2000</v>
      </c>
      <c r="H171" s="132"/>
    </row>
    <row r="172" spans="1:8" ht="15.75">
      <c r="A172" s="115">
        <v>27</v>
      </c>
      <c r="B172" s="130" t="s">
        <v>176</v>
      </c>
      <c r="C172" s="130" t="s">
        <v>161</v>
      </c>
      <c r="D172" s="130">
        <v>24</v>
      </c>
      <c r="E172" s="131">
        <v>350</v>
      </c>
      <c r="F172" s="131"/>
      <c r="G172" s="134">
        <f t="shared" si="16"/>
        <v>8400</v>
      </c>
      <c r="H172" s="132"/>
    </row>
    <row r="173" spans="1:8" ht="15.75">
      <c r="A173" s="115">
        <v>28</v>
      </c>
      <c r="B173" s="130" t="s">
        <v>177</v>
      </c>
      <c r="C173" s="130" t="s">
        <v>161</v>
      </c>
      <c r="D173" s="130">
        <v>86</v>
      </c>
      <c r="E173" s="131">
        <v>200</v>
      </c>
      <c r="F173" s="131"/>
      <c r="G173" s="134">
        <f t="shared" si="16"/>
        <v>17200</v>
      </c>
      <c r="H173" s="132"/>
    </row>
    <row r="174" spans="1:8" ht="15.75">
      <c r="A174" s="115">
        <v>29</v>
      </c>
      <c r="B174" s="130" t="s">
        <v>178</v>
      </c>
      <c r="C174" s="130" t="s">
        <v>34</v>
      </c>
      <c r="D174" s="130">
        <v>60</v>
      </c>
      <c r="E174" s="131">
        <v>40</v>
      </c>
      <c r="F174" s="131"/>
      <c r="G174" s="134">
        <f t="shared" si="16"/>
        <v>2400</v>
      </c>
      <c r="H174" s="132"/>
    </row>
    <row r="175" spans="1:8" ht="31.5">
      <c r="A175" s="115">
        <v>30</v>
      </c>
      <c r="B175" s="130" t="s">
        <v>179</v>
      </c>
      <c r="C175" s="130" t="s">
        <v>34</v>
      </c>
      <c r="D175" s="130">
        <v>150</v>
      </c>
      <c r="E175" s="131">
        <v>80</v>
      </c>
      <c r="F175" s="131"/>
      <c r="G175" s="134">
        <f t="shared" si="16"/>
        <v>12000</v>
      </c>
      <c r="H175" s="132"/>
    </row>
    <row r="176" spans="1:8" ht="31.5">
      <c r="A176" s="115">
        <v>31</v>
      </c>
      <c r="B176" s="130" t="s">
        <v>180</v>
      </c>
      <c r="C176" s="130" t="s">
        <v>34</v>
      </c>
      <c r="D176" s="130">
        <v>25</v>
      </c>
      <c r="E176" s="131">
        <v>120</v>
      </c>
      <c r="F176" s="131"/>
      <c r="G176" s="134">
        <f t="shared" si="16"/>
        <v>3000</v>
      </c>
      <c r="H176" s="132"/>
    </row>
    <row r="177" spans="1:8" ht="15.75">
      <c r="A177" s="115">
        <v>32</v>
      </c>
      <c r="B177" s="130" t="s">
        <v>181</v>
      </c>
      <c r="C177" s="130" t="s">
        <v>182</v>
      </c>
      <c r="D177" s="130">
        <v>1</v>
      </c>
      <c r="E177" s="131">
        <v>30450</v>
      </c>
      <c r="F177" s="131"/>
      <c r="G177" s="134">
        <f t="shared" si="16"/>
        <v>30450</v>
      </c>
      <c r="H177" s="132"/>
    </row>
    <row r="178" spans="1:8" ht="15.75">
      <c r="A178" s="115">
        <v>33</v>
      </c>
      <c r="B178" s="130" t="s">
        <v>183</v>
      </c>
      <c r="C178" s="130" t="s">
        <v>182</v>
      </c>
      <c r="D178" s="130">
        <v>1</v>
      </c>
      <c r="E178" s="131">
        <v>16500</v>
      </c>
      <c r="F178" s="131"/>
      <c r="G178" s="134">
        <f t="shared" si="16"/>
        <v>16500</v>
      </c>
      <c r="H178" s="132"/>
    </row>
    <row r="179" spans="1:8" ht="15.75">
      <c r="A179" s="115">
        <v>34</v>
      </c>
      <c r="B179" s="130" t="s">
        <v>184</v>
      </c>
      <c r="C179" s="130" t="s">
        <v>182</v>
      </c>
      <c r="D179" s="130">
        <v>1</v>
      </c>
      <c r="E179" s="131">
        <v>8500</v>
      </c>
      <c r="F179" s="131"/>
      <c r="G179" s="134">
        <f t="shared" si="16"/>
        <v>8500</v>
      </c>
      <c r="H179" s="132"/>
    </row>
    <row r="180" spans="1:8" ht="15.75">
      <c r="A180" s="115">
        <v>35</v>
      </c>
      <c r="B180" s="135"/>
      <c r="C180" s="136"/>
      <c r="D180" s="137"/>
      <c r="E180" s="138"/>
      <c r="F180" s="139">
        <f>SUM(F146:F179)</f>
        <v>181000</v>
      </c>
      <c r="G180" s="140">
        <f>G155</f>
        <v>288800</v>
      </c>
      <c r="H180" s="140">
        <f>SUM(H145:H179)</f>
        <v>469800</v>
      </c>
    </row>
    <row r="181" spans="1:8" ht="15.75">
      <c r="A181" s="115">
        <v>36</v>
      </c>
      <c r="B181" s="135" t="s">
        <v>185</v>
      </c>
      <c r="C181" s="136" t="s">
        <v>32</v>
      </c>
      <c r="D181" s="137">
        <v>5</v>
      </c>
      <c r="E181" s="138"/>
      <c r="F181" s="139"/>
      <c r="G181" s="140">
        <f>G180*0.05</f>
        <v>14440</v>
      </c>
      <c r="H181" s="140">
        <f>G181</f>
        <v>14440</v>
      </c>
    </row>
    <row r="182" spans="1:8" ht="20.25">
      <c r="A182" s="115">
        <v>37</v>
      </c>
      <c r="B182" s="141" t="s">
        <v>186</v>
      </c>
      <c r="C182" s="142"/>
      <c r="D182" s="143"/>
      <c r="E182" s="144"/>
      <c r="F182" s="145"/>
      <c r="G182" s="145"/>
      <c r="H182" s="145">
        <f>H180+H181</f>
        <v>484240</v>
      </c>
    </row>
  </sheetData>
  <mergeCells count="28">
    <mergeCell ref="A141:F141"/>
    <mergeCell ref="A142:F142"/>
    <mergeCell ref="A143:H143"/>
    <mergeCell ref="A144:H144"/>
    <mergeCell ref="D133:H133"/>
    <mergeCell ref="C135:H135"/>
    <mergeCell ref="A137:H137"/>
    <mergeCell ref="B138:H138"/>
    <mergeCell ref="C139:H139"/>
    <mergeCell ref="C126:H126"/>
    <mergeCell ref="C127:H127"/>
    <mergeCell ref="C128:H128"/>
    <mergeCell ref="D130:H130"/>
    <mergeCell ref="D132:H132"/>
    <mergeCell ref="A19:H19"/>
    <mergeCell ref="A18:H18"/>
    <mergeCell ref="C1:H1"/>
    <mergeCell ref="C2:H2"/>
    <mergeCell ref="C3:H3"/>
    <mergeCell ref="D5:H5"/>
    <mergeCell ref="D7:H7"/>
    <mergeCell ref="A17:F17"/>
    <mergeCell ref="D8:H8"/>
    <mergeCell ref="C10:H10"/>
    <mergeCell ref="C14:H14"/>
    <mergeCell ref="A12:H12"/>
    <mergeCell ref="A16:F16"/>
    <mergeCell ref="B13:H13"/>
  </mergeCells>
  <phoneticPr fontId="0" type="noConversion"/>
  <pageMargins left="0.59055118110236227" right="0.39370078740157483" top="0.19685039370078741" bottom="0.59055118110236227" header="0.51181102362204722" footer="0.11811023622047245"/>
  <pageSetup paperSize="9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Company>Инвест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Инвест</dc:creator>
  <cp:lastModifiedBy>Asus</cp:lastModifiedBy>
  <cp:lastPrinted>2017-02-08T11:57:56Z</cp:lastPrinted>
  <dcterms:created xsi:type="dcterms:W3CDTF">2000-08-03T13:09:52Z</dcterms:created>
  <dcterms:modified xsi:type="dcterms:W3CDTF">2017-02-22T10:44:33Z</dcterms:modified>
</cp:coreProperties>
</file>