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145" tabRatio="648" activeTab="0"/>
  </bookViews>
  <sheets>
    <sheet name="общая" sheetId="16" r:id="rId1"/>
  </sheets>
  <definedNames>
    <definedName name="_xlnm.Print_Area" localSheetId="0">'общая'!$A$1:$F$145</definedName>
  </definedNames>
  <calcPr calcId="152511"/>
  <extLst/>
</workbook>
</file>

<file path=xl/sharedStrings.xml><?xml version="1.0" encoding="utf-8"?>
<sst xmlns="http://schemas.openxmlformats.org/spreadsheetml/2006/main" count="252" uniqueCount="146">
  <si>
    <t>м.кв.</t>
  </si>
  <si>
    <t>шт.</t>
  </si>
  <si>
    <t>м.п.</t>
  </si>
  <si>
    <t>компл.</t>
  </si>
  <si>
    <t>м2</t>
  </si>
  <si>
    <t>кг</t>
  </si>
  <si>
    <t>СМЕТА №1</t>
  </si>
  <si>
    <t>меш.</t>
  </si>
  <si>
    <t>пог.м</t>
  </si>
  <si>
    <t>провод электрический NYM 3х1,5</t>
  </si>
  <si>
    <t>провод электрический NYM 1x6</t>
  </si>
  <si>
    <t>кабель антенный SAT 703</t>
  </si>
  <si>
    <t>кабель 4х2/0,5 FTP</t>
  </si>
  <si>
    <t>коробки распаечные</t>
  </si>
  <si>
    <t>коробки монтажные</t>
  </si>
  <si>
    <t>гофр труба D16</t>
  </si>
  <si>
    <t>гофр труба D32</t>
  </si>
  <si>
    <t>Узо ABB</t>
  </si>
  <si>
    <t>м.кв., м.п.</t>
  </si>
  <si>
    <t xml:space="preserve">водорозетка </t>
  </si>
  <si>
    <t>туба</t>
  </si>
  <si>
    <t>Установка ванны</t>
  </si>
  <si>
    <t>вывод</t>
  </si>
  <si>
    <t>Инженерные работы</t>
  </si>
  <si>
    <t>г. Москва</t>
  </si>
  <si>
    <t>Утверждаю:</t>
  </si>
  <si>
    <t>Согласовано:</t>
  </si>
  <si>
    <t>№ п/п</t>
  </si>
  <si>
    <t>Наименование работ и материалов</t>
  </si>
  <si>
    <t>Единица измерения</t>
  </si>
  <si>
    <t>Количество</t>
  </si>
  <si>
    <t>Стоимость на единицу, рубли.</t>
  </si>
  <si>
    <t>Пескобетон М-300</t>
  </si>
  <si>
    <t>Установка скрытого бочка(инсталяции)</t>
  </si>
  <si>
    <t>Установка душевой кабины(стандартной без встроенных в стену смесителей)</t>
  </si>
  <si>
    <t>м.кв.,м.п.</t>
  </si>
  <si>
    <t>Установка навесного унитаза</t>
  </si>
  <si>
    <t>Установка раковины со смесителем ( смеситель не встроенный в стену)</t>
  </si>
  <si>
    <t>Монтаж смесителя со встроенным катриджем в стену</t>
  </si>
  <si>
    <t>провод электрический NYM 1x4</t>
  </si>
  <si>
    <t xml:space="preserve">Монтаж водянного полотенцесушителя </t>
  </si>
  <si>
    <t>Щит  встраиваемый</t>
  </si>
  <si>
    <t>Щит  встраиваемый для слаботочки</t>
  </si>
  <si>
    <t>%</t>
  </si>
  <si>
    <t>2015г.</t>
  </si>
  <si>
    <t>Справочно :</t>
  </si>
  <si>
    <t>Полы</t>
  </si>
  <si>
    <t>Облицовка керамическим плинтусом</t>
  </si>
  <si>
    <t>м</t>
  </si>
  <si>
    <t>Однотонная окраска стен, перегородок и откосов В/Э краской валиком</t>
  </si>
  <si>
    <t>Потолки</t>
  </si>
  <si>
    <t>Установка межкомнатных дверей (без врезки фурнитуры и монтажа доборов)</t>
  </si>
  <si>
    <t>Монтаж подоконников(ДСП, пластик)</t>
  </si>
  <si>
    <t>Установка напольного унитаза, биде</t>
  </si>
  <si>
    <t>Облицовка стен, откосов керамической плиткой</t>
  </si>
  <si>
    <t>Маяк оцинкованный 10мм</t>
  </si>
  <si>
    <t>Сетка металлическая 100*100*3</t>
  </si>
  <si>
    <t>т</t>
  </si>
  <si>
    <t xml:space="preserve">Высокопрочный наливной пол ОСНОВИТ РОВИЛАЙН Т-46 </t>
  </si>
  <si>
    <t xml:space="preserve">Плиточный клей "Кнауф Флизен" </t>
  </si>
  <si>
    <t>Бетоноконтакт Основит Т-55</t>
  </si>
  <si>
    <t>Маяк оцинкованный 6мм</t>
  </si>
  <si>
    <t>Стоимость черновых материалов, рубли</t>
  </si>
  <si>
    <t>Всего работ и материалов, рубли</t>
  </si>
  <si>
    <t>Общая стоимость работ, рубли.</t>
  </si>
  <si>
    <t>Итого по разделу полы:</t>
  </si>
  <si>
    <t>Шпатлевка "Кнауф Унифлот"</t>
  </si>
  <si>
    <t>Шпатлевка "Ветонит ЛР"</t>
  </si>
  <si>
    <t>Шпатлевка "Пуфас"</t>
  </si>
  <si>
    <t>Шпатлевка "Шитрок"</t>
  </si>
  <si>
    <t>Грунтовка Тифенгрунт "Кнауф"</t>
  </si>
  <si>
    <t>л</t>
  </si>
  <si>
    <t xml:space="preserve"> Пена монтажная Makroflex профессиональная</t>
  </si>
  <si>
    <t>Итого по разделу стены:</t>
  </si>
  <si>
    <t>Итого по разделу потолки:</t>
  </si>
  <si>
    <t>Труба термостабилизационная PR белая d=25 SDR9/s5</t>
  </si>
  <si>
    <t>Труба термостабилизационная PR белая d=20 SDR9/s4</t>
  </si>
  <si>
    <t>Трубы канализационные + комплектующие (фасонина)</t>
  </si>
  <si>
    <t>Фитинги PR и комплектующие (ГВС и ХВС)</t>
  </si>
  <si>
    <t>комплект</t>
  </si>
  <si>
    <t>Коллектора FAR с переходными конусами</t>
  </si>
  <si>
    <t>Монтаж  распределительных коллекторов</t>
  </si>
  <si>
    <t>коллектор</t>
  </si>
  <si>
    <t>Кирпич, раствор, гидроизоляция в комплекте</t>
  </si>
  <si>
    <t>Изготовление монолитного душевого подонна со встроееным трапом, с последующей облицовкой плиткой(не более 1000*1000)</t>
  </si>
  <si>
    <t>провод электрический NYM 3х2,5</t>
  </si>
  <si>
    <t>Энергофлекс-теплоизоляция труб</t>
  </si>
  <si>
    <t>п.м.</t>
  </si>
  <si>
    <t>Автомат защитный 3-х фазный АВВ</t>
  </si>
  <si>
    <t>Автомат защитный 1-фазный АВВ</t>
  </si>
  <si>
    <t>Рубильник 3-х фазный АВВ</t>
  </si>
  <si>
    <t>Итого по разделу инженерные работы</t>
  </si>
  <si>
    <t>ВСЕГО ПО СМЕТЕ:</t>
  </si>
  <si>
    <t>С учетом транспортных и накладных расходов</t>
  </si>
  <si>
    <t>Приложение № 1  к Договору № ______/______/15 от</t>
  </si>
  <si>
    <t>________________________________________________</t>
  </si>
  <si>
    <t>Однотонная окраска потолков, ступеней  В/Э краской валиком</t>
  </si>
  <si>
    <t>Отделочные работы без материалов  за м2 по полу:</t>
  </si>
  <si>
    <t>Отделочные работы с черновыми материалами  за м2 по полу:</t>
  </si>
  <si>
    <t>Устройство черновой  стяжки пола по маякам (до 80мм)</t>
  </si>
  <si>
    <t>Монтаж звукоизоляции на пол (3мм)</t>
  </si>
  <si>
    <t>Устройство самовыравнивающего пола (до 3мм)</t>
  </si>
  <si>
    <t>Монтаж фанеры</t>
  </si>
  <si>
    <t>Фанера 12мм</t>
  </si>
  <si>
    <t>Мастика "Артелит"</t>
  </si>
  <si>
    <t>Метизы</t>
  </si>
  <si>
    <t>Укладка паркетной доски с монтажем плинтуса</t>
  </si>
  <si>
    <t>Укладка кермической плитки на пол(размер 30*30)</t>
  </si>
  <si>
    <t>Оштукатуривание стен  и откосов по маякам(до 20 мм)</t>
  </si>
  <si>
    <t>Ротбанд - Штукатурка гипсовая ручного нанесения</t>
  </si>
  <si>
    <t>Обшивка стен  ГКЛ</t>
  </si>
  <si>
    <t>Подготовка стен, перегородок и откосов под окраску(грунтовка, шпатлевка, шлифовка)</t>
  </si>
  <si>
    <t>Нанесение сложного декоративного покрытия шпателем или кистью в три слоя(грунт+основной слой+лак)</t>
  </si>
  <si>
    <t>Облицовка стен, откосов мозаикой</t>
  </si>
  <si>
    <t>Плиточный клей для мозаики "Литокол К-55"</t>
  </si>
  <si>
    <t>"Шуманет 100"  http://2293048.ru/shumanet100</t>
  </si>
  <si>
    <t>Стены и перегородки</t>
  </si>
  <si>
    <t>Устройство перегородок из кирпича с монтажем дверных перемычек</t>
  </si>
  <si>
    <t>Смесь цементно-песчанная М-150(40 кг)</t>
  </si>
  <si>
    <t>Кирпич М-150</t>
  </si>
  <si>
    <t>Метал в ассортименте</t>
  </si>
  <si>
    <t>Устройство перегородок из ГКЛ</t>
  </si>
  <si>
    <t>Обшивка потолков  ГКЛ (два слоя)</t>
  </si>
  <si>
    <t>Оштукатуривание потолков по маякам (до 20 мм).</t>
  </si>
  <si>
    <t>Устройство прямолинейной закрытой ступеньки на потолке ГКЛ</t>
  </si>
  <si>
    <t>Устройство прямолинейной световой ниши из ГКЛ на потолке</t>
  </si>
  <si>
    <t>Устройство криволинейной световой ниши из ГКЛ на потолке</t>
  </si>
  <si>
    <t>Устройство криволинейной закрытой ступеньки на потолке ГКЛ</t>
  </si>
  <si>
    <t>Площадь квартиры :</t>
  </si>
  <si>
    <t>Подготовка потолков, ступеней  под окраску(грунтовка, шпатлевка, шлифовка)</t>
  </si>
  <si>
    <t>ПОДРЯДЧИК: ООО " СК  АКОНЕЛ" +7-963-750-04-97 Михаил</t>
  </si>
  <si>
    <t xml:space="preserve">Комплект системы КНАУФ  П113http://www.knauf.ru/products/turnkey/product.wbp?root_id=80a2d051-3e36-488e-9fbe-4fad713a6f96 </t>
  </si>
  <si>
    <t>Комплект системы КНАУФ для перегородок С112   http://www.knauf.ru/products/turnkey/product.wbp?root_id=26414d2e-0773-4461-9390-601e3ca59eb8</t>
  </si>
  <si>
    <t xml:space="preserve">Комплект системы КНАУФ для потолков П113http://www.knauf.ru/products/turnkey/product.wbp?root_id=80a2d051-3e36-488e-9fbe-4fad713a6f96 </t>
  </si>
  <si>
    <t>Устройство декоративных фальшстен из ГКЛ со световыми нишами</t>
  </si>
  <si>
    <t>Монтаж  выводов канализации, ГВС и ХВС  для монтажа сантехприборов( с учетом прокладки труб)</t>
  </si>
  <si>
    <t>Электромонтажные работы, включая теплые полы и естественную вытяжную вентиляцию</t>
  </si>
  <si>
    <t xml:space="preserve">ЗАКАЗЧИК: </t>
  </si>
  <si>
    <t>ОБЕКТ: Квартира  - 140 м2</t>
  </si>
  <si>
    <t>Генеральный директор ООО "СК АКОНЕЛ"</t>
  </si>
  <si>
    <t>________________________________________________________</t>
  </si>
  <si>
    <t xml:space="preserve">       "____________"        _______________________________2015г.</t>
  </si>
  <si>
    <t>"_______"   ______________________________________ 2015г.</t>
  </si>
  <si>
    <t>На ремонтно-отделочные работы в картире по адресу:_________________________________________________________________________</t>
  </si>
  <si>
    <t>Сметная стоимость 3884607 (три миллиона восемьсот восемьдесят четыре тысячи шестьсот семь)рублей.</t>
  </si>
  <si>
    <t>"___________"  _________________________2015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</si>
</sst>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2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left"/>
    </xf>
    <xf numFmtId="165" fontId="2" fillId="0" borderId="0" xfId="0" applyNumberFormat="1" applyFont="1"/>
    <xf numFmtId="0" fontId="9" fillId="2" borderId="2" xfId="0" applyFont="1" applyFill="1" applyBorder="1" applyAlignment="1">
      <alignment horizontal="right" wrapText="1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left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165" fontId="6" fillId="3" borderId="1" xfId="0" applyNumberFormat="1" applyFont="1" applyFill="1" applyBorder="1"/>
    <xf numFmtId="165" fontId="6" fillId="0" borderId="1" xfId="0" applyNumberFormat="1" applyFont="1" applyBorder="1"/>
    <xf numFmtId="0" fontId="9" fillId="0" borderId="1" xfId="0" applyFont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6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8" fillId="4" borderId="1" xfId="0" applyNumberFormat="1" applyFont="1" applyFill="1" applyBorder="1"/>
    <xf numFmtId="0" fontId="6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165" fontId="8" fillId="5" borderId="1" xfId="0" applyNumberFormat="1" applyFont="1" applyFill="1" applyBorder="1" applyAlignment="1">
      <alignment horizontal="left" wrapText="1"/>
    </xf>
    <xf numFmtId="165" fontId="8" fillId="5" borderId="1" xfId="0" applyNumberFormat="1" applyFont="1" applyFill="1" applyBorder="1"/>
    <xf numFmtId="165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/>
    </xf>
    <xf numFmtId="165" fontId="6" fillId="0" borderId="0" xfId="0" applyNumberFormat="1" applyFont="1"/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top" wrapText="1"/>
    </xf>
    <xf numFmtId="165" fontId="8" fillId="5" borderId="1" xfId="22" applyNumberFormat="1" applyFont="1" applyFill="1" applyBorder="1" applyAlignment="1">
      <alignment horizontal="center" vertical="center" wrapText="1"/>
      <protection/>
    </xf>
    <xf numFmtId="165" fontId="8" fillId="5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165" fontId="8" fillId="4" borderId="1" xfId="22" applyNumberFormat="1" applyFont="1" applyFill="1" applyBorder="1" applyAlignment="1">
      <alignment horizontal="center" vertical="center" wrapText="1"/>
      <protection/>
    </xf>
    <xf numFmtId="165" fontId="8" fillId="4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165" fontId="13" fillId="2" borderId="1" xfId="22" applyNumberFormat="1" applyFont="1" applyFill="1" applyBorder="1" applyAlignment="1">
      <alignment horizontal="center" vertical="center" wrapText="1"/>
      <protection/>
    </xf>
    <xf numFmtId="165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/>
    <xf numFmtId="0" fontId="14" fillId="0" borderId="0" xfId="0" applyFont="1" applyAlignment="1">
      <alignment wrapText="1"/>
    </xf>
    <xf numFmtId="165" fontId="14" fillId="0" borderId="0" xfId="0" applyNumberFormat="1" applyFont="1"/>
    <xf numFmtId="165" fontId="9" fillId="2" borderId="3" xfId="0" applyNumberFormat="1" applyFont="1" applyFill="1" applyBorder="1" applyAlignment="1">
      <alignment horizontal="right" wrapText="1"/>
    </xf>
    <xf numFmtId="165" fontId="8" fillId="5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1" fontId="9" fillId="2" borderId="2" xfId="0" applyNumberFormat="1" applyFont="1" applyFill="1" applyBorder="1" applyAlignment="1">
      <alignment horizontal="right" wrapText="1"/>
    </xf>
    <xf numFmtId="0" fontId="9" fillId="0" borderId="4" xfId="0" applyFont="1" applyBorder="1" applyAlignment="1">
      <alignment horizontal="right" vertical="top" wrapText="1"/>
    </xf>
    <xf numFmtId="165" fontId="9" fillId="0" borderId="4" xfId="22" applyNumberFormat="1" applyFont="1" applyBorder="1" applyAlignment="1">
      <alignment horizontal="right" vertical="center" wrapText="1"/>
      <protection/>
    </xf>
    <xf numFmtId="165" fontId="9" fillId="0" borderId="4" xfId="0" applyNumberFormat="1" applyFont="1" applyBorder="1" applyAlignment="1">
      <alignment horizontal="right" vertical="top" wrapText="1"/>
    </xf>
    <xf numFmtId="165" fontId="9" fillId="2" borderId="4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6" fillId="4" borderId="1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165" fontId="6" fillId="3" borderId="1" xfId="23" applyNumberFormat="1" applyFont="1" applyFill="1" applyBorder="1" applyAlignment="1">
      <alignment horizontal="center" vertical="center" wrapText="1"/>
    </xf>
    <xf numFmtId="165" fontId="9" fillId="0" borderId="1" xfId="23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2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14" fillId="0" borderId="0" xfId="0" applyFont="1" applyAlignment="1">
      <alignment wrapText="1"/>
    </xf>
    <xf numFmtId="0" fontId="13" fillId="2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/>
    </xf>
    <xf numFmtId="165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65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0" fillId="0" borderId="0" xfId="0" applyAlignment="1">
      <alignment/>
    </xf>
    <xf numFmtId="165" fontId="16" fillId="0" borderId="0" xfId="0" applyNumberFormat="1" applyFont="1" applyAlignment="1">
      <alignment/>
    </xf>
    <xf numFmtId="0" fontId="15" fillId="0" borderId="0" xfId="0" applyFont="1" applyAlignment="1">
      <alignment/>
    </xf>
    <xf numFmtId="2" fontId="19" fillId="0" borderId="0" xfId="0" applyNumberFormat="1" applyFont="1" applyBorder="1" applyAlignment="1">
      <alignment horizontal="left"/>
    </xf>
    <xf numFmtId="0" fontId="15" fillId="0" borderId="0" xfId="0" applyFont="1"/>
    <xf numFmtId="2" fontId="19" fillId="0" borderId="6" xfId="0" applyNumberFormat="1" applyFont="1" applyBorder="1" applyAlignment="1">
      <alignment horizontal="left"/>
    </xf>
    <xf numFmtId="0" fontId="15" fillId="0" borderId="6" xfId="0" applyFont="1" applyBorder="1"/>
    <xf numFmtId="165" fontId="8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5" fontId="19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165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2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Обычный 2" xfId="22"/>
    <cellStyle name="Финансовый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138</xdr:row>
      <xdr:rowOff>0</xdr:rowOff>
    </xdr:from>
    <xdr:to>
      <xdr:col>1</xdr:col>
      <xdr:colOff>2133600</xdr:colOff>
      <xdr:row>138</xdr:row>
      <xdr:rowOff>0</xdr:rowOff>
    </xdr:to>
    <xdr:pic>
      <xdr:nvPicPr>
        <xdr:cNvPr id="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42729150"/>
          <a:ext cx="2133600" cy="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0</xdr:col>
      <xdr:colOff>361950</xdr:colOff>
      <xdr:row>138</xdr:row>
      <xdr:rowOff>0</xdr:rowOff>
    </xdr:from>
    <xdr:to>
      <xdr:col>1</xdr:col>
      <xdr:colOff>2133600</xdr:colOff>
      <xdr:row>138</xdr:row>
      <xdr:rowOff>0</xdr:rowOff>
    </xdr:to>
    <xdr:pic>
      <xdr:nvPicPr>
        <xdr:cNvPr id="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61950" y="42729150"/>
          <a:ext cx="2133600" cy="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="90" zoomScaleNormal="90" zoomScaleSheetLayoutView="100" workbookViewId="0" topLeftCell="A1">
      <selection activeCell="B14" sqref="B14:H14"/>
    </sheetView>
  </sheetViews>
  <sheetFormatPr defaultColWidth="8.75390625" defaultRowHeight="12.75"/>
  <cols>
    <col min="1" max="1" width="4.75390625" style="24" customWidth="1"/>
    <col min="2" max="2" width="62.375" style="4" customWidth="1"/>
    <col min="3" max="3" width="10.875" style="44" customWidth="1"/>
    <col min="4" max="4" width="9.00390625" style="44" bestFit="1" customWidth="1"/>
    <col min="5" max="5" width="10.75390625" style="44" customWidth="1"/>
    <col min="6" max="6" width="13.875" style="44" customWidth="1"/>
    <col min="7" max="7" width="12.875" style="44" customWidth="1"/>
    <col min="8" max="8" width="13.25390625" style="44" customWidth="1"/>
    <col min="9" max="9" width="8.75390625" style="1" customWidth="1"/>
    <col min="10" max="10" width="9.25390625" style="1" bestFit="1" customWidth="1"/>
    <col min="11" max="16384" width="8.75390625" style="1" customWidth="1"/>
  </cols>
  <sheetData>
    <row r="1" spans="1:8" ht="12.75">
      <c r="A1" s="5"/>
      <c r="B1" s="4" t="s">
        <v>24</v>
      </c>
      <c r="C1" s="90" t="s">
        <v>44</v>
      </c>
      <c r="D1" s="91"/>
      <c r="E1" s="91"/>
      <c r="F1" s="91"/>
      <c r="G1" s="91"/>
      <c r="H1" s="91"/>
    </row>
    <row r="2" spans="1:8" ht="12.75">
      <c r="A2" s="5"/>
      <c r="C2" s="92" t="s">
        <v>94</v>
      </c>
      <c r="D2" s="93"/>
      <c r="E2" s="93"/>
      <c r="F2" s="93"/>
      <c r="G2" s="94"/>
      <c r="H2" s="94"/>
    </row>
    <row r="3" spans="1:8" ht="12.75">
      <c r="A3" s="5"/>
      <c r="C3" s="92" t="s">
        <v>145</v>
      </c>
      <c r="D3" s="93"/>
      <c r="E3" s="93"/>
      <c r="F3" s="93"/>
      <c r="G3" s="94"/>
      <c r="H3" s="94"/>
    </row>
    <row r="4" spans="1:6" ht="12.75">
      <c r="A4" s="5"/>
      <c r="C4" s="43"/>
      <c r="D4" s="45"/>
      <c r="E4" s="45"/>
      <c r="F4" s="45"/>
    </row>
    <row r="5" spans="1:8" ht="18.75">
      <c r="A5" s="6"/>
      <c r="B5" s="77" t="s">
        <v>25</v>
      </c>
      <c r="C5" s="78"/>
      <c r="D5" s="95" t="s">
        <v>26</v>
      </c>
      <c r="E5" s="96"/>
      <c r="F5" s="97"/>
      <c r="G5" s="97"/>
      <c r="H5" s="97"/>
    </row>
    <row r="6" spans="1:8" ht="18.75">
      <c r="A6" s="6"/>
      <c r="B6" s="77"/>
      <c r="C6" s="78"/>
      <c r="D6" s="78"/>
      <c r="E6" s="79"/>
      <c r="F6" s="80"/>
      <c r="G6" s="80"/>
      <c r="H6" s="80"/>
    </row>
    <row r="7" spans="1:8" ht="15.75">
      <c r="A7" s="6"/>
      <c r="B7" s="8"/>
      <c r="C7" s="46"/>
      <c r="D7" s="100" t="s">
        <v>139</v>
      </c>
      <c r="E7" s="101"/>
      <c r="F7" s="101"/>
      <c r="G7" s="101"/>
      <c r="H7" s="101"/>
    </row>
    <row r="8" spans="1:8" ht="23.25" customHeight="1">
      <c r="A8" s="6"/>
      <c r="B8" s="8" t="s">
        <v>140</v>
      </c>
      <c r="C8" s="46"/>
      <c r="D8" s="98" t="s">
        <v>95</v>
      </c>
      <c r="E8" s="99"/>
      <c r="F8" s="99"/>
      <c r="G8" s="99"/>
      <c r="H8" s="99"/>
    </row>
    <row r="9" spans="1:8" ht="14.25">
      <c r="A9" s="6"/>
      <c r="B9" s="8" t="s">
        <v>140</v>
      </c>
      <c r="C9" s="46"/>
      <c r="D9" s="98" t="s">
        <v>95</v>
      </c>
      <c r="E9" s="99"/>
      <c r="F9" s="99"/>
      <c r="G9" s="99"/>
      <c r="H9" s="99"/>
    </row>
    <row r="10" spans="1:6" ht="12.75">
      <c r="A10" s="6"/>
      <c r="B10" s="8"/>
      <c r="C10" s="46"/>
      <c r="D10" s="46"/>
      <c r="E10" s="46"/>
      <c r="F10" s="46"/>
    </row>
    <row r="11" spans="1:8" ht="14.25">
      <c r="A11" s="6"/>
      <c r="B11" s="8" t="s">
        <v>142</v>
      </c>
      <c r="C11" s="106" t="s">
        <v>141</v>
      </c>
      <c r="D11" s="107"/>
      <c r="E11" s="107"/>
      <c r="F11" s="107"/>
      <c r="G11" s="99"/>
      <c r="H11" s="99"/>
    </row>
    <row r="12" spans="1:6" ht="12.75">
      <c r="A12" s="6"/>
      <c r="B12" s="8"/>
      <c r="C12" s="46"/>
      <c r="D12" s="46"/>
      <c r="E12" s="46"/>
      <c r="F12" s="46"/>
    </row>
    <row r="13" spans="1:8" ht="20.25">
      <c r="A13" s="110" t="s">
        <v>6</v>
      </c>
      <c r="B13" s="110"/>
      <c r="C13" s="110"/>
      <c r="D13" s="110"/>
      <c r="E13" s="110"/>
      <c r="F13" s="110"/>
      <c r="G13" s="111"/>
      <c r="H13" s="111"/>
    </row>
    <row r="14" spans="1:8" ht="15.75">
      <c r="A14" s="7"/>
      <c r="B14" s="112" t="s">
        <v>143</v>
      </c>
      <c r="C14" s="113"/>
      <c r="D14" s="113"/>
      <c r="E14" s="113"/>
      <c r="F14" s="113"/>
      <c r="G14" s="113"/>
      <c r="H14" s="113"/>
    </row>
    <row r="15" spans="1:8" ht="15.75">
      <c r="A15" s="7"/>
      <c r="B15" s="81"/>
      <c r="C15" s="82"/>
      <c r="D15" s="82"/>
      <c r="E15" s="82"/>
      <c r="F15" s="82"/>
      <c r="G15" s="82"/>
      <c r="H15" s="82"/>
    </row>
    <row r="16" spans="1:8" ht="33" customHeight="1">
      <c r="A16" s="7"/>
      <c r="B16" s="9"/>
      <c r="C16" s="108" t="s">
        <v>144</v>
      </c>
      <c r="D16" s="108"/>
      <c r="E16" s="108"/>
      <c r="F16" s="108"/>
      <c r="G16" s="109"/>
      <c r="H16" s="109"/>
    </row>
    <row r="17" spans="1:6" ht="12.75">
      <c r="A17" s="7"/>
      <c r="B17" s="9"/>
      <c r="C17" s="41"/>
      <c r="D17" s="41"/>
      <c r="E17" s="41"/>
      <c r="F17" s="41"/>
    </row>
    <row r="18" spans="1:6" ht="15.75">
      <c r="A18" s="102" t="s">
        <v>137</v>
      </c>
      <c r="B18" s="102"/>
      <c r="C18" s="102"/>
      <c r="D18" s="102"/>
      <c r="E18" s="102"/>
      <c r="F18" s="102"/>
    </row>
    <row r="19" spans="1:6" ht="15.75">
      <c r="A19" s="102" t="s">
        <v>130</v>
      </c>
      <c r="B19" s="103"/>
      <c r="C19" s="103"/>
      <c r="D19" s="103"/>
      <c r="E19" s="103"/>
      <c r="F19" s="103"/>
    </row>
    <row r="20" spans="1:6" ht="15.75">
      <c r="A20" s="104" t="s">
        <v>138</v>
      </c>
      <c r="B20" s="105"/>
      <c r="C20" s="105"/>
      <c r="D20" s="105"/>
      <c r="E20" s="105"/>
      <c r="F20" s="105"/>
    </row>
    <row r="21" spans="1:8" ht="64.5" customHeight="1">
      <c r="A21" s="3" t="s">
        <v>27</v>
      </c>
      <c r="B21" s="3" t="s">
        <v>28</v>
      </c>
      <c r="C21" s="47" t="s">
        <v>29</v>
      </c>
      <c r="D21" s="47" t="s">
        <v>30</v>
      </c>
      <c r="E21" s="47" t="s">
        <v>31</v>
      </c>
      <c r="F21" s="47" t="s">
        <v>64</v>
      </c>
      <c r="G21" s="47" t="s">
        <v>62</v>
      </c>
      <c r="H21" s="47" t="s">
        <v>63</v>
      </c>
    </row>
    <row r="22" spans="1:8" s="2" customFormat="1" ht="21.95" customHeight="1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</row>
    <row r="23" spans="1:8" ht="21.95" customHeight="1">
      <c r="A23" s="13">
        <v>1</v>
      </c>
      <c r="B23" s="29" t="s">
        <v>46</v>
      </c>
      <c r="C23" s="48"/>
      <c r="D23" s="48"/>
      <c r="E23" s="48"/>
      <c r="F23" s="48"/>
      <c r="G23" s="26"/>
      <c r="H23" s="26"/>
    </row>
    <row r="24" spans="1:8" ht="21.95" customHeight="1">
      <c r="A24" s="14">
        <v>2</v>
      </c>
      <c r="B24" s="14" t="s">
        <v>100</v>
      </c>
      <c r="C24" s="19" t="s">
        <v>0</v>
      </c>
      <c r="D24" s="19">
        <v>162</v>
      </c>
      <c r="E24" s="19">
        <v>120</v>
      </c>
      <c r="F24" s="19">
        <f>E24*D24</f>
        <v>19440</v>
      </c>
      <c r="G24" s="32">
        <f>F25</f>
        <v>55889.99999999999</v>
      </c>
      <c r="H24" s="32">
        <f>G24+F24</f>
        <v>75330</v>
      </c>
    </row>
    <row r="25" spans="1:8" ht="21.95" customHeight="1">
      <c r="A25" s="13">
        <v>3</v>
      </c>
      <c r="B25" s="15" t="s">
        <v>115</v>
      </c>
      <c r="C25" s="16" t="s">
        <v>0</v>
      </c>
      <c r="D25" s="16">
        <f>D24*1.15</f>
        <v>186.29999999999998</v>
      </c>
      <c r="E25" s="16">
        <v>300</v>
      </c>
      <c r="F25" s="16">
        <f>E25*D25</f>
        <v>55889.99999999999</v>
      </c>
      <c r="G25" s="50"/>
      <c r="H25" s="50"/>
    </row>
    <row r="26" spans="1:8" ht="22.5" customHeight="1">
      <c r="A26" s="14">
        <v>4</v>
      </c>
      <c r="B26" s="14" t="s">
        <v>99</v>
      </c>
      <c r="C26" s="19" t="s">
        <v>0</v>
      </c>
      <c r="D26" s="19">
        <v>162</v>
      </c>
      <c r="E26" s="19">
        <v>450</v>
      </c>
      <c r="F26" s="19">
        <f>E26*D26</f>
        <v>72900</v>
      </c>
      <c r="G26" s="32">
        <f>SUM(F27:F29)</f>
        <v>81916.92</v>
      </c>
      <c r="H26" s="32">
        <f>G26+F26</f>
        <v>154816.91999999998</v>
      </c>
    </row>
    <row r="27" spans="1:8" ht="21.95" customHeight="1">
      <c r="A27" s="13">
        <v>5</v>
      </c>
      <c r="B27" s="15" t="s">
        <v>55</v>
      </c>
      <c r="C27" s="16" t="s">
        <v>1</v>
      </c>
      <c r="D27" s="16">
        <f>D26*0.8</f>
        <v>129.6</v>
      </c>
      <c r="E27" s="16">
        <v>25</v>
      </c>
      <c r="F27" s="16">
        <f aca="true" t="shared" si="0" ref="F27:F29">E27*D27</f>
        <v>3240</v>
      </c>
      <c r="G27" s="26"/>
      <c r="H27" s="26"/>
    </row>
    <row r="28" spans="1:8" ht="21.95" customHeight="1">
      <c r="A28" s="13">
        <v>6</v>
      </c>
      <c r="B28" s="15" t="s">
        <v>56</v>
      </c>
      <c r="C28" s="16" t="s">
        <v>4</v>
      </c>
      <c r="D28" s="16">
        <f>D26*1.05</f>
        <v>170.1</v>
      </c>
      <c r="E28" s="16">
        <v>50</v>
      </c>
      <c r="F28" s="16">
        <f t="shared" si="0"/>
        <v>8505</v>
      </c>
      <c r="G28" s="26"/>
      <c r="H28" s="26"/>
    </row>
    <row r="29" spans="1:8" ht="21.95" customHeight="1">
      <c r="A29" s="13">
        <v>7</v>
      </c>
      <c r="B29" s="15" t="s">
        <v>32</v>
      </c>
      <c r="C29" s="16" t="s">
        <v>57</v>
      </c>
      <c r="D29" s="16">
        <f>D26*8*0.01666</f>
        <v>21.59136</v>
      </c>
      <c r="E29" s="16">
        <v>3250</v>
      </c>
      <c r="F29" s="16">
        <f t="shared" si="0"/>
        <v>70171.92</v>
      </c>
      <c r="G29" s="26"/>
      <c r="H29" s="26"/>
    </row>
    <row r="30" spans="1:8" ht="21" customHeight="1">
      <c r="A30" s="14">
        <v>8</v>
      </c>
      <c r="B30" s="14" t="s">
        <v>101</v>
      </c>
      <c r="C30" s="19" t="s">
        <v>0</v>
      </c>
      <c r="D30" s="19">
        <v>80</v>
      </c>
      <c r="E30" s="19">
        <v>250</v>
      </c>
      <c r="F30" s="19">
        <f aca="true" t="shared" si="1" ref="F30:F39">E30*D30</f>
        <v>20000</v>
      </c>
      <c r="G30" s="32">
        <f>F31</f>
        <v>8448</v>
      </c>
      <c r="H30" s="32">
        <f>G30+F30</f>
        <v>28448</v>
      </c>
    </row>
    <row r="31" spans="1:8" ht="21.95" customHeight="1">
      <c r="A31" s="13">
        <v>9</v>
      </c>
      <c r="B31" s="15" t="s">
        <v>58</v>
      </c>
      <c r="C31" s="16" t="s">
        <v>5</v>
      </c>
      <c r="D31" s="16">
        <f>D30*1.6*3</f>
        <v>384</v>
      </c>
      <c r="E31" s="16">
        <v>22</v>
      </c>
      <c r="F31" s="16">
        <f t="shared" si="1"/>
        <v>8448</v>
      </c>
      <c r="G31" s="26"/>
      <c r="H31" s="26"/>
    </row>
    <row r="32" spans="1:8" ht="22.5" customHeight="1">
      <c r="A32" s="14">
        <v>10</v>
      </c>
      <c r="B32" s="14" t="s">
        <v>102</v>
      </c>
      <c r="C32" s="19" t="s">
        <v>0</v>
      </c>
      <c r="D32" s="19">
        <v>80</v>
      </c>
      <c r="E32" s="19">
        <v>380</v>
      </c>
      <c r="F32" s="19">
        <f t="shared" si="1"/>
        <v>30400</v>
      </c>
      <c r="G32" s="32">
        <f>SUM(F33:F35)</f>
        <v>46480</v>
      </c>
      <c r="H32" s="32">
        <f>G32+F32</f>
        <v>76880</v>
      </c>
    </row>
    <row r="33" spans="1:8" ht="21.95" customHeight="1">
      <c r="A33" s="13">
        <v>11</v>
      </c>
      <c r="B33" s="15" t="s">
        <v>103</v>
      </c>
      <c r="C33" s="16" t="s">
        <v>0</v>
      </c>
      <c r="D33" s="16">
        <f>D32*1.05</f>
        <v>84</v>
      </c>
      <c r="E33" s="16">
        <v>240</v>
      </c>
      <c r="F33" s="16">
        <f t="shared" si="1"/>
        <v>20160</v>
      </c>
      <c r="G33" s="26"/>
      <c r="H33" s="26"/>
    </row>
    <row r="34" spans="1:8" ht="21.95" customHeight="1">
      <c r="A34" s="13">
        <v>12</v>
      </c>
      <c r="B34" s="15" t="s">
        <v>104</v>
      </c>
      <c r="C34" s="16" t="s">
        <v>5</v>
      </c>
      <c r="D34" s="16">
        <f>D32*1.2</f>
        <v>96</v>
      </c>
      <c r="E34" s="16">
        <v>220</v>
      </c>
      <c r="F34" s="16">
        <f t="shared" si="1"/>
        <v>21120</v>
      </c>
      <c r="G34" s="26"/>
      <c r="H34" s="26"/>
    </row>
    <row r="35" spans="1:8" ht="21.95" customHeight="1">
      <c r="A35" s="13">
        <v>13</v>
      </c>
      <c r="B35" s="15" t="s">
        <v>105</v>
      </c>
      <c r="C35" s="16" t="s">
        <v>3</v>
      </c>
      <c r="D35" s="16">
        <v>1</v>
      </c>
      <c r="E35" s="16">
        <f>D32*65</f>
        <v>5200</v>
      </c>
      <c r="F35" s="16">
        <f t="shared" si="1"/>
        <v>5200</v>
      </c>
      <c r="G35" s="26"/>
      <c r="H35" s="26"/>
    </row>
    <row r="36" spans="1:8" ht="21.95" customHeight="1">
      <c r="A36" s="14">
        <v>15</v>
      </c>
      <c r="B36" s="14" t="s">
        <v>106</v>
      </c>
      <c r="C36" s="19" t="s">
        <v>0</v>
      </c>
      <c r="D36" s="19">
        <v>80</v>
      </c>
      <c r="E36" s="19">
        <v>650</v>
      </c>
      <c r="F36" s="19">
        <f t="shared" si="1"/>
        <v>52000</v>
      </c>
      <c r="G36" s="32">
        <v>0</v>
      </c>
      <c r="H36" s="32">
        <f aca="true" t="shared" si="2" ref="H36">G36+F36</f>
        <v>52000</v>
      </c>
    </row>
    <row r="37" spans="1:8" ht="21.95" customHeight="1">
      <c r="A37" s="14">
        <v>17</v>
      </c>
      <c r="B37" s="14" t="s">
        <v>107</v>
      </c>
      <c r="C37" s="19" t="s">
        <v>0</v>
      </c>
      <c r="D37" s="19">
        <v>82</v>
      </c>
      <c r="E37" s="19">
        <v>1100</v>
      </c>
      <c r="F37" s="19">
        <f t="shared" si="1"/>
        <v>90200</v>
      </c>
      <c r="G37" s="32">
        <f>F38</f>
        <v>2952</v>
      </c>
      <c r="H37" s="32">
        <f>G37+F37</f>
        <v>93152</v>
      </c>
    </row>
    <row r="38" spans="1:8" ht="21.95" customHeight="1">
      <c r="A38" s="13">
        <v>18</v>
      </c>
      <c r="B38" s="15" t="s">
        <v>59</v>
      </c>
      <c r="C38" s="16" t="s">
        <v>5</v>
      </c>
      <c r="D38" s="16">
        <f>D37*3</f>
        <v>246</v>
      </c>
      <c r="E38" s="16">
        <v>12</v>
      </c>
      <c r="F38" s="16">
        <f t="shared" si="1"/>
        <v>2952</v>
      </c>
      <c r="G38" s="26"/>
      <c r="H38" s="26"/>
    </row>
    <row r="39" spans="1:8" ht="21.95" customHeight="1">
      <c r="A39" s="14">
        <v>19</v>
      </c>
      <c r="B39" s="14" t="s">
        <v>47</v>
      </c>
      <c r="C39" s="19" t="s">
        <v>2</v>
      </c>
      <c r="D39" s="19">
        <v>55</v>
      </c>
      <c r="E39" s="19">
        <v>180</v>
      </c>
      <c r="F39" s="19">
        <f t="shared" si="1"/>
        <v>9900</v>
      </c>
      <c r="G39" s="32">
        <f>F40</f>
        <v>330</v>
      </c>
      <c r="H39" s="32">
        <f>G39+F39</f>
        <v>10230</v>
      </c>
    </row>
    <row r="40" spans="1:8" ht="21.95" customHeight="1">
      <c r="A40" s="13">
        <v>20</v>
      </c>
      <c r="B40" s="15" t="s">
        <v>59</v>
      </c>
      <c r="C40" s="16" t="s">
        <v>5</v>
      </c>
      <c r="D40" s="16">
        <f>D39*0.5</f>
        <v>27.5</v>
      </c>
      <c r="E40" s="16">
        <v>12</v>
      </c>
      <c r="F40" s="16">
        <f aca="true" t="shared" si="3" ref="F40">E40*D40</f>
        <v>330</v>
      </c>
      <c r="G40" s="26"/>
      <c r="H40" s="26"/>
    </row>
    <row r="41" spans="1:10" ht="21.95" customHeight="1">
      <c r="A41" s="35">
        <v>21</v>
      </c>
      <c r="B41" s="36" t="s">
        <v>65</v>
      </c>
      <c r="C41" s="37"/>
      <c r="D41" s="37"/>
      <c r="E41" s="37"/>
      <c r="F41" s="40">
        <f>F24+F26+F30+F32+F36+F37+F39</f>
        <v>294840</v>
      </c>
      <c r="G41" s="65">
        <f>SUM(G24:G40)</f>
        <v>196016.91999999998</v>
      </c>
      <c r="H41" s="65">
        <f>F41+G41</f>
        <v>490856.92</v>
      </c>
      <c r="J41" s="10"/>
    </row>
    <row r="42" spans="1:8" ht="21.95" customHeight="1">
      <c r="A42" s="13">
        <v>22</v>
      </c>
      <c r="B42" s="29" t="s">
        <v>116</v>
      </c>
      <c r="C42" s="17"/>
      <c r="D42" s="17"/>
      <c r="E42" s="17"/>
      <c r="F42" s="17"/>
      <c r="G42" s="26"/>
      <c r="H42" s="26"/>
    </row>
    <row r="43" spans="1:8" ht="36.75" customHeight="1">
      <c r="A43" s="14">
        <v>23</v>
      </c>
      <c r="B43" s="14" t="s">
        <v>117</v>
      </c>
      <c r="C43" s="19" t="s">
        <v>0</v>
      </c>
      <c r="D43" s="19">
        <v>108</v>
      </c>
      <c r="E43" s="19">
        <v>750</v>
      </c>
      <c r="F43" s="19">
        <f>E43*D43</f>
        <v>81000</v>
      </c>
      <c r="G43" s="32">
        <f>SUM(F44:F46)</f>
        <v>88182</v>
      </c>
      <c r="H43" s="32">
        <f>G43+F43</f>
        <v>169182</v>
      </c>
    </row>
    <row r="44" spans="1:8" ht="21.95" customHeight="1">
      <c r="A44" s="13">
        <v>24</v>
      </c>
      <c r="B44" s="11" t="s">
        <v>119</v>
      </c>
      <c r="C44" s="11" t="s">
        <v>1</v>
      </c>
      <c r="D44" s="28">
        <f>D43*52</f>
        <v>5616</v>
      </c>
      <c r="E44" s="67">
        <v>12</v>
      </c>
      <c r="F44" s="67">
        <f aca="true" t="shared" si="4" ref="F44:F46">E44*D44</f>
        <v>67392</v>
      </c>
      <c r="G44" s="26"/>
      <c r="H44" s="26"/>
    </row>
    <row r="45" spans="1:8" ht="21.95" customHeight="1">
      <c r="A45" s="13">
        <v>25</v>
      </c>
      <c r="B45" s="11" t="s">
        <v>118</v>
      </c>
      <c r="C45" s="11" t="s">
        <v>7</v>
      </c>
      <c r="D45" s="28">
        <f>D43*1.25</f>
        <v>135</v>
      </c>
      <c r="E45" s="67">
        <v>110</v>
      </c>
      <c r="F45" s="67">
        <f t="shared" si="4"/>
        <v>14850</v>
      </c>
      <c r="G45" s="26"/>
      <c r="H45" s="26"/>
    </row>
    <row r="46" spans="1:8" ht="21.95" customHeight="1">
      <c r="A46" s="13">
        <v>26</v>
      </c>
      <c r="B46" s="11" t="s">
        <v>120</v>
      </c>
      <c r="C46" s="11" t="s">
        <v>3</v>
      </c>
      <c r="D46" s="28">
        <v>1</v>
      </c>
      <c r="E46" s="67">
        <f>D43*55</f>
        <v>5940</v>
      </c>
      <c r="F46" s="67">
        <f t="shared" si="4"/>
        <v>5940</v>
      </c>
      <c r="G46" s="26"/>
      <c r="H46" s="26"/>
    </row>
    <row r="47" spans="1:8" ht="21.95" customHeight="1">
      <c r="A47" s="14">
        <v>27</v>
      </c>
      <c r="B47" s="14" t="s">
        <v>108</v>
      </c>
      <c r="C47" s="18" t="s">
        <v>35</v>
      </c>
      <c r="D47" s="18">
        <v>426</v>
      </c>
      <c r="E47" s="18">
        <v>550</v>
      </c>
      <c r="F47" s="19">
        <f aca="true" t="shared" si="5" ref="F47:F72">E47*D47</f>
        <v>234300</v>
      </c>
      <c r="G47" s="32">
        <f>SUM(F48:F50)</f>
        <v>121836</v>
      </c>
      <c r="H47" s="32">
        <f>G47+F47</f>
        <v>356136</v>
      </c>
    </row>
    <row r="48" spans="1:8" ht="21.95" customHeight="1">
      <c r="A48" s="13">
        <v>28</v>
      </c>
      <c r="B48" s="15" t="s">
        <v>60</v>
      </c>
      <c r="C48" s="20" t="s">
        <v>5</v>
      </c>
      <c r="D48" s="20">
        <f>D47*0.4</f>
        <v>170.4</v>
      </c>
      <c r="E48" s="20">
        <v>65</v>
      </c>
      <c r="F48" s="16">
        <f t="shared" si="5"/>
        <v>11076</v>
      </c>
      <c r="G48" s="26"/>
      <c r="H48" s="26"/>
    </row>
    <row r="49" spans="1:8" ht="21.95" customHeight="1">
      <c r="A49" s="13">
        <v>29</v>
      </c>
      <c r="B49" s="15" t="s">
        <v>61</v>
      </c>
      <c r="C49" s="20" t="s">
        <v>1</v>
      </c>
      <c r="D49" s="20">
        <f>D47*0.8</f>
        <v>340.8</v>
      </c>
      <c r="E49" s="20">
        <v>25</v>
      </c>
      <c r="F49" s="16">
        <f t="shared" si="5"/>
        <v>8520</v>
      </c>
      <c r="G49" s="26"/>
      <c r="H49" s="26"/>
    </row>
    <row r="50" spans="1:8" ht="21.95" customHeight="1">
      <c r="A50" s="13">
        <v>30</v>
      </c>
      <c r="B50" s="27" t="s">
        <v>109</v>
      </c>
      <c r="C50" s="20" t="s">
        <v>5</v>
      </c>
      <c r="D50" s="20">
        <f>D47*15</f>
        <v>6390</v>
      </c>
      <c r="E50" s="20">
        <v>16</v>
      </c>
      <c r="F50" s="16">
        <f t="shared" si="5"/>
        <v>102240</v>
      </c>
      <c r="G50" s="26"/>
      <c r="H50" s="26"/>
    </row>
    <row r="51" spans="1:8" ht="24" customHeight="1">
      <c r="A51" s="14">
        <v>31</v>
      </c>
      <c r="B51" s="14" t="s">
        <v>110</v>
      </c>
      <c r="C51" s="18" t="s">
        <v>0</v>
      </c>
      <c r="D51" s="18">
        <v>35</v>
      </c>
      <c r="E51" s="18">
        <v>950</v>
      </c>
      <c r="F51" s="19">
        <f t="shared" si="5"/>
        <v>33250</v>
      </c>
      <c r="G51" s="25">
        <f>F52</f>
        <v>22750</v>
      </c>
      <c r="H51" s="25">
        <f>F51+G51</f>
        <v>56000</v>
      </c>
    </row>
    <row r="52" spans="1:8" s="33" customFormat="1" ht="43.5" customHeight="1">
      <c r="A52" s="13">
        <v>32</v>
      </c>
      <c r="B52" s="15" t="s">
        <v>131</v>
      </c>
      <c r="C52" s="20" t="s">
        <v>0</v>
      </c>
      <c r="D52" s="20">
        <f>D51</f>
        <v>35</v>
      </c>
      <c r="E52" s="20">
        <v>650</v>
      </c>
      <c r="F52" s="16">
        <f t="shared" si="5"/>
        <v>22750</v>
      </c>
      <c r="G52" s="49"/>
      <c r="H52" s="49"/>
    </row>
    <row r="53" spans="1:8" s="33" customFormat="1" ht="23.25" customHeight="1">
      <c r="A53" s="14">
        <v>33</v>
      </c>
      <c r="B53" s="14" t="s">
        <v>121</v>
      </c>
      <c r="C53" s="18" t="s">
        <v>0</v>
      </c>
      <c r="D53" s="18">
        <v>12</v>
      </c>
      <c r="E53" s="18">
        <v>1100</v>
      </c>
      <c r="F53" s="19">
        <f t="shared" si="5"/>
        <v>13200</v>
      </c>
      <c r="G53" s="32">
        <f>F54</f>
        <v>10200</v>
      </c>
      <c r="H53" s="32">
        <f>G53+F53</f>
        <v>23400</v>
      </c>
    </row>
    <row r="54" spans="1:8" s="33" customFormat="1" ht="43.5" customHeight="1">
      <c r="A54" s="13">
        <v>34</v>
      </c>
      <c r="B54" s="11" t="s">
        <v>132</v>
      </c>
      <c r="C54" s="20" t="s">
        <v>0</v>
      </c>
      <c r="D54" s="20">
        <f>D53</f>
        <v>12</v>
      </c>
      <c r="E54" s="20">
        <v>850</v>
      </c>
      <c r="F54" s="16">
        <f aca="true" t="shared" si="6" ref="F54:F55">E54*D54</f>
        <v>10200</v>
      </c>
      <c r="G54" s="49"/>
      <c r="H54" s="49"/>
    </row>
    <row r="55" spans="1:8" s="33" customFormat="1" ht="31.5" customHeight="1">
      <c r="A55" s="14">
        <v>35</v>
      </c>
      <c r="B55" s="14" t="s">
        <v>134</v>
      </c>
      <c r="C55" s="18" t="s">
        <v>0</v>
      </c>
      <c r="D55" s="18">
        <v>25</v>
      </c>
      <c r="E55" s="18">
        <v>1550</v>
      </c>
      <c r="F55" s="19">
        <f t="shared" si="6"/>
        <v>38750</v>
      </c>
      <c r="G55" s="32">
        <f>F56</f>
        <v>27500</v>
      </c>
      <c r="H55" s="32">
        <f>G55+F55</f>
        <v>66250</v>
      </c>
    </row>
    <row r="56" spans="1:8" s="33" customFormat="1" ht="43.5" customHeight="1">
      <c r="A56" s="13">
        <v>36</v>
      </c>
      <c r="B56" s="11" t="s">
        <v>132</v>
      </c>
      <c r="C56" s="20" t="s">
        <v>0</v>
      </c>
      <c r="D56" s="20">
        <f>D55</f>
        <v>25</v>
      </c>
      <c r="E56" s="20">
        <v>1100</v>
      </c>
      <c r="F56" s="16">
        <f aca="true" t="shared" si="7" ref="F56">E56*D56</f>
        <v>27500</v>
      </c>
      <c r="G56" s="49"/>
      <c r="H56" s="49"/>
    </row>
    <row r="57" spans="1:8" ht="44.25" customHeight="1">
      <c r="A57" s="14">
        <v>37</v>
      </c>
      <c r="B57" s="14" t="s">
        <v>111</v>
      </c>
      <c r="C57" s="18" t="s">
        <v>35</v>
      </c>
      <c r="D57" s="18">
        <v>300</v>
      </c>
      <c r="E57" s="18">
        <v>1100</v>
      </c>
      <c r="F57" s="19">
        <f t="shared" si="5"/>
        <v>330000</v>
      </c>
      <c r="G57" s="32">
        <f>SUM(F58:F62)</f>
        <v>76215</v>
      </c>
      <c r="H57" s="32">
        <f>G57+F57</f>
        <v>406215</v>
      </c>
    </row>
    <row r="58" spans="1:8" ht="21.95" customHeight="1">
      <c r="A58" s="13">
        <v>38</v>
      </c>
      <c r="B58" s="11" t="s">
        <v>66</v>
      </c>
      <c r="C58" s="28" t="s">
        <v>5</v>
      </c>
      <c r="D58" s="28">
        <f>D57*0.3</f>
        <v>90</v>
      </c>
      <c r="E58" s="28">
        <v>60</v>
      </c>
      <c r="F58" s="28">
        <f aca="true" t="shared" si="8" ref="F58:F62">E58*D58</f>
        <v>5400</v>
      </c>
      <c r="G58" s="26"/>
      <c r="H58" s="26"/>
    </row>
    <row r="59" spans="1:8" ht="21.95" customHeight="1">
      <c r="A59" s="13">
        <v>39</v>
      </c>
      <c r="B59" s="11" t="s">
        <v>67</v>
      </c>
      <c r="C59" s="28" t="s">
        <v>5</v>
      </c>
      <c r="D59" s="28">
        <f>2*D57</f>
        <v>600</v>
      </c>
      <c r="E59" s="28">
        <v>25</v>
      </c>
      <c r="F59" s="28">
        <f t="shared" si="8"/>
        <v>15000</v>
      </c>
      <c r="G59" s="26"/>
      <c r="H59" s="26"/>
    </row>
    <row r="60" spans="1:8" ht="21.95" customHeight="1">
      <c r="A60" s="13">
        <v>40</v>
      </c>
      <c r="B60" s="11" t="s">
        <v>68</v>
      </c>
      <c r="C60" s="28" t="s">
        <v>7</v>
      </c>
      <c r="D60" s="28">
        <f>D57*0.1</f>
        <v>30</v>
      </c>
      <c r="E60" s="28">
        <v>1400</v>
      </c>
      <c r="F60" s="28">
        <f t="shared" si="8"/>
        <v>42000</v>
      </c>
      <c r="G60" s="26"/>
      <c r="H60" s="26"/>
    </row>
    <row r="61" spans="1:8" ht="21.95" customHeight="1">
      <c r="A61" s="13">
        <v>41</v>
      </c>
      <c r="B61" s="11" t="s">
        <v>69</v>
      </c>
      <c r="C61" s="28" t="s">
        <v>5</v>
      </c>
      <c r="D61" s="28">
        <f>0.44*D57</f>
        <v>132</v>
      </c>
      <c r="E61" s="28">
        <v>45</v>
      </c>
      <c r="F61" s="28">
        <f t="shared" si="8"/>
        <v>5940</v>
      </c>
      <c r="G61" s="26"/>
      <c r="H61" s="26"/>
    </row>
    <row r="62" spans="1:8" ht="21.95" customHeight="1">
      <c r="A62" s="13">
        <v>42</v>
      </c>
      <c r="B62" s="11" t="s">
        <v>70</v>
      </c>
      <c r="C62" s="28" t="s">
        <v>71</v>
      </c>
      <c r="D62" s="28">
        <f>D57*0.35</f>
        <v>105</v>
      </c>
      <c r="E62" s="28">
        <v>75</v>
      </c>
      <c r="F62" s="28">
        <f t="shared" si="8"/>
        <v>7875</v>
      </c>
      <c r="G62" s="26"/>
      <c r="H62" s="26"/>
    </row>
    <row r="63" spans="1:8" ht="44.25" customHeight="1">
      <c r="A63" s="14">
        <v>43</v>
      </c>
      <c r="B63" s="14" t="s">
        <v>49</v>
      </c>
      <c r="C63" s="18" t="s">
        <v>18</v>
      </c>
      <c r="D63" s="18">
        <v>300</v>
      </c>
      <c r="E63" s="18">
        <v>350</v>
      </c>
      <c r="F63" s="19">
        <f t="shared" si="5"/>
        <v>105000</v>
      </c>
      <c r="G63" s="25">
        <f>F64</f>
        <v>4500</v>
      </c>
      <c r="H63" s="25">
        <f>G63+F63</f>
        <v>109500</v>
      </c>
    </row>
    <row r="64" spans="1:8" ht="21.95" customHeight="1">
      <c r="A64" s="13">
        <v>44</v>
      </c>
      <c r="B64" s="11" t="s">
        <v>70</v>
      </c>
      <c r="C64" s="64" t="s">
        <v>71</v>
      </c>
      <c r="D64" s="64">
        <f>D59*0.1</f>
        <v>60</v>
      </c>
      <c r="E64" s="64">
        <v>75</v>
      </c>
      <c r="F64" s="64">
        <f t="shared" si="5"/>
        <v>4500</v>
      </c>
      <c r="G64" s="66"/>
      <c r="H64" s="66">
        <f aca="true" t="shared" si="9" ref="H64:H65">G64+F64</f>
        <v>4500</v>
      </c>
    </row>
    <row r="65" spans="1:8" ht="37.5" customHeight="1">
      <c r="A65" s="14">
        <v>45</v>
      </c>
      <c r="B65" s="74" t="s">
        <v>112</v>
      </c>
      <c r="C65" s="19" t="s">
        <v>0</v>
      </c>
      <c r="D65" s="19">
        <v>45</v>
      </c>
      <c r="E65" s="19">
        <v>950</v>
      </c>
      <c r="F65" s="19">
        <f>E65*D65</f>
        <v>42750</v>
      </c>
      <c r="G65" s="25"/>
      <c r="H65" s="25">
        <f t="shared" si="9"/>
        <v>42750</v>
      </c>
    </row>
    <row r="66" spans="1:8" ht="21.95" customHeight="1">
      <c r="A66" s="14">
        <v>46</v>
      </c>
      <c r="B66" s="14" t="s">
        <v>54</v>
      </c>
      <c r="C66" s="18" t="s">
        <v>35</v>
      </c>
      <c r="D66" s="18">
        <v>120</v>
      </c>
      <c r="E66" s="18">
        <v>1500</v>
      </c>
      <c r="F66" s="19">
        <f t="shared" si="5"/>
        <v>180000</v>
      </c>
      <c r="G66" s="25">
        <f>F67</f>
        <v>7200</v>
      </c>
      <c r="H66" s="25">
        <f>G66+F66</f>
        <v>187200</v>
      </c>
    </row>
    <row r="67" spans="1:8" ht="21.95" customHeight="1">
      <c r="A67" s="13">
        <v>47</v>
      </c>
      <c r="B67" s="15" t="s">
        <v>59</v>
      </c>
      <c r="C67" s="16" t="s">
        <v>5</v>
      </c>
      <c r="D67" s="16">
        <f>D66*5</f>
        <v>600</v>
      </c>
      <c r="E67" s="16">
        <v>12</v>
      </c>
      <c r="F67" s="16">
        <f t="shared" si="5"/>
        <v>7200</v>
      </c>
      <c r="G67" s="26"/>
      <c r="H67" s="26"/>
    </row>
    <row r="68" spans="1:8" ht="21.95" customHeight="1">
      <c r="A68" s="14">
        <v>48</v>
      </c>
      <c r="B68" s="14" t="s">
        <v>113</v>
      </c>
      <c r="C68" s="18" t="s">
        <v>35</v>
      </c>
      <c r="D68" s="19">
        <v>25</v>
      </c>
      <c r="E68" s="19">
        <v>2500</v>
      </c>
      <c r="F68" s="19">
        <f>E68*D68</f>
        <v>62500</v>
      </c>
      <c r="G68" s="32">
        <f>F69</f>
        <v>3000</v>
      </c>
      <c r="H68" s="32">
        <f>G68+F68</f>
        <v>65500</v>
      </c>
    </row>
    <row r="69" spans="1:8" ht="21.95" customHeight="1">
      <c r="A69" s="13">
        <v>49</v>
      </c>
      <c r="B69" s="15" t="s">
        <v>114</v>
      </c>
      <c r="C69" s="20" t="s">
        <v>5</v>
      </c>
      <c r="D69" s="16">
        <f>D68*3</f>
        <v>75</v>
      </c>
      <c r="E69" s="16">
        <v>40</v>
      </c>
      <c r="F69" s="16">
        <f>E69*D69</f>
        <v>3000</v>
      </c>
      <c r="G69" s="30"/>
      <c r="H69" s="30"/>
    </row>
    <row r="70" spans="1:8" ht="36.75" customHeight="1">
      <c r="A70" s="14">
        <v>50</v>
      </c>
      <c r="B70" s="14" t="s">
        <v>51</v>
      </c>
      <c r="C70" s="32" t="s">
        <v>1</v>
      </c>
      <c r="D70" s="32">
        <v>8</v>
      </c>
      <c r="E70" s="32">
        <v>3500</v>
      </c>
      <c r="F70" s="75">
        <f t="shared" si="5"/>
        <v>28000</v>
      </c>
      <c r="G70" s="25">
        <f>F71</f>
        <v>1792</v>
      </c>
      <c r="H70" s="25">
        <f>G70+F70</f>
        <v>29792</v>
      </c>
    </row>
    <row r="71" spans="1:8" ht="21.95" customHeight="1">
      <c r="A71" s="13">
        <v>51</v>
      </c>
      <c r="B71" s="15" t="s">
        <v>72</v>
      </c>
      <c r="C71" s="30" t="s">
        <v>20</v>
      </c>
      <c r="D71" s="30">
        <f>D70*0.7</f>
        <v>5.6</v>
      </c>
      <c r="E71" s="30">
        <v>320</v>
      </c>
      <c r="F71" s="76">
        <f t="shared" si="5"/>
        <v>1792</v>
      </c>
      <c r="G71" s="50"/>
      <c r="H71" s="50"/>
    </row>
    <row r="72" spans="1:8" ht="21.95" customHeight="1">
      <c r="A72" s="14">
        <v>52</v>
      </c>
      <c r="B72" s="14" t="s">
        <v>52</v>
      </c>
      <c r="C72" s="32" t="s">
        <v>2</v>
      </c>
      <c r="D72" s="32">
        <v>18</v>
      </c>
      <c r="E72" s="32">
        <v>450</v>
      </c>
      <c r="F72" s="75">
        <f t="shared" si="5"/>
        <v>8100</v>
      </c>
      <c r="G72" s="25">
        <f>F73</f>
        <v>576</v>
      </c>
      <c r="H72" s="25">
        <f>G72+F72</f>
        <v>8676</v>
      </c>
    </row>
    <row r="73" spans="1:8" ht="21.95" customHeight="1">
      <c r="A73" s="13">
        <v>53</v>
      </c>
      <c r="B73" s="15" t="s">
        <v>72</v>
      </c>
      <c r="C73" s="30" t="s">
        <v>20</v>
      </c>
      <c r="D73" s="30">
        <f>D72*0.1</f>
        <v>1.8</v>
      </c>
      <c r="E73" s="30">
        <v>320</v>
      </c>
      <c r="F73" s="76">
        <f aca="true" t="shared" si="10" ref="F73">E73*D73</f>
        <v>576</v>
      </c>
      <c r="G73" s="50"/>
      <c r="H73" s="50"/>
    </row>
    <row r="74" spans="1:9" ht="21.95" customHeight="1">
      <c r="A74" s="35">
        <v>54</v>
      </c>
      <c r="B74" s="36" t="s">
        <v>73</v>
      </c>
      <c r="C74" s="39"/>
      <c r="D74" s="39"/>
      <c r="E74" s="39"/>
      <c r="F74" s="40">
        <f>F72+F70+F68+F66+F65+F63+F57+F55+F53+F51+F47+F43</f>
        <v>1156850</v>
      </c>
      <c r="G74" s="38">
        <f>SUM(G43:G73)</f>
        <v>363751</v>
      </c>
      <c r="H74" s="38">
        <f>G74+F74</f>
        <v>1520601</v>
      </c>
      <c r="I74" s="10"/>
    </row>
    <row r="75" spans="1:8" ht="21.95" customHeight="1">
      <c r="A75" s="13">
        <v>55</v>
      </c>
      <c r="B75" s="29" t="s">
        <v>50</v>
      </c>
      <c r="C75" s="21"/>
      <c r="D75" s="21"/>
      <c r="E75" s="21"/>
      <c r="F75" s="22"/>
      <c r="G75" s="26"/>
      <c r="H75" s="26"/>
    </row>
    <row r="76" spans="1:8" ht="20.25" customHeight="1">
      <c r="A76" s="14">
        <v>56</v>
      </c>
      <c r="B76" s="14" t="s">
        <v>122</v>
      </c>
      <c r="C76" s="18" t="s">
        <v>0</v>
      </c>
      <c r="D76" s="18">
        <v>142</v>
      </c>
      <c r="E76" s="18">
        <v>1300</v>
      </c>
      <c r="F76" s="19">
        <f>E76*D76</f>
        <v>184600</v>
      </c>
      <c r="G76" s="25">
        <f>F77</f>
        <v>106500</v>
      </c>
      <c r="H76" s="25">
        <f>G76+F76</f>
        <v>291100</v>
      </c>
    </row>
    <row r="77" spans="1:8" ht="43.5" customHeight="1">
      <c r="A77" s="13">
        <v>57</v>
      </c>
      <c r="B77" s="15" t="s">
        <v>133</v>
      </c>
      <c r="C77" s="20" t="s">
        <v>0</v>
      </c>
      <c r="D77" s="20">
        <f>D76</f>
        <v>142</v>
      </c>
      <c r="E77" s="20">
        <v>750</v>
      </c>
      <c r="F77" s="16">
        <f aca="true" t="shared" si="11" ref="F77">E77*D77</f>
        <v>106500</v>
      </c>
      <c r="G77" s="49"/>
      <c r="H77" s="49"/>
    </row>
    <row r="78" spans="1:8" ht="21.95" customHeight="1">
      <c r="A78" s="14">
        <v>58</v>
      </c>
      <c r="B78" s="14" t="s">
        <v>123</v>
      </c>
      <c r="C78" s="18" t="s">
        <v>0</v>
      </c>
      <c r="D78" s="18">
        <v>20</v>
      </c>
      <c r="E78" s="18">
        <v>650</v>
      </c>
      <c r="F78" s="19">
        <f aca="true" t="shared" si="12" ref="F78:F97">E78*D78</f>
        <v>13000</v>
      </c>
      <c r="G78" s="25">
        <f>SUM(F79:F81)</f>
        <v>5720</v>
      </c>
      <c r="H78" s="25">
        <f>G78+F78</f>
        <v>18720</v>
      </c>
    </row>
    <row r="79" spans="1:8" ht="21.95" customHeight="1">
      <c r="A79" s="13">
        <v>59</v>
      </c>
      <c r="B79" s="15" t="s">
        <v>60</v>
      </c>
      <c r="C79" s="20" t="s">
        <v>5</v>
      </c>
      <c r="D79" s="20">
        <f>D78*0.4</f>
        <v>8</v>
      </c>
      <c r="E79" s="20">
        <v>65</v>
      </c>
      <c r="F79" s="16">
        <f t="shared" si="12"/>
        <v>520</v>
      </c>
      <c r="G79" s="26"/>
      <c r="H79" s="26"/>
    </row>
    <row r="80" spans="1:8" ht="21.95" customHeight="1">
      <c r="A80" s="13">
        <v>60</v>
      </c>
      <c r="B80" s="15" t="s">
        <v>61</v>
      </c>
      <c r="C80" s="20" t="s">
        <v>1</v>
      </c>
      <c r="D80" s="20">
        <f>D78*0.8</f>
        <v>16</v>
      </c>
      <c r="E80" s="20">
        <v>25</v>
      </c>
      <c r="F80" s="16">
        <f t="shared" si="12"/>
        <v>400</v>
      </c>
      <c r="G80" s="26"/>
      <c r="H80" s="26"/>
    </row>
    <row r="81" spans="1:8" ht="21.95" customHeight="1">
      <c r="A81" s="13">
        <v>61</v>
      </c>
      <c r="B81" s="27" t="s">
        <v>109</v>
      </c>
      <c r="C81" s="20" t="s">
        <v>5</v>
      </c>
      <c r="D81" s="20">
        <f>D78*15</f>
        <v>300</v>
      </c>
      <c r="E81" s="20">
        <v>16</v>
      </c>
      <c r="F81" s="16">
        <f t="shared" si="12"/>
        <v>4800</v>
      </c>
      <c r="G81" s="26"/>
      <c r="H81" s="26"/>
    </row>
    <row r="82" spans="1:8" ht="21" customHeight="1">
      <c r="A82" s="14">
        <v>62</v>
      </c>
      <c r="B82" s="14" t="s">
        <v>124</v>
      </c>
      <c r="C82" s="18" t="s">
        <v>2</v>
      </c>
      <c r="D82" s="18">
        <v>25</v>
      </c>
      <c r="E82" s="18">
        <v>850</v>
      </c>
      <c r="F82" s="19">
        <f t="shared" si="12"/>
        <v>21250</v>
      </c>
      <c r="G82" s="25">
        <f>F83</f>
        <v>13500</v>
      </c>
      <c r="H82" s="25">
        <f>G82+F82</f>
        <v>34750</v>
      </c>
    </row>
    <row r="83" spans="1:8" ht="42.75" customHeight="1">
      <c r="A83" s="13">
        <v>63</v>
      </c>
      <c r="B83" s="15" t="s">
        <v>133</v>
      </c>
      <c r="C83" s="20" t="s">
        <v>0</v>
      </c>
      <c r="D83" s="20">
        <f>D82</f>
        <v>25</v>
      </c>
      <c r="E83" s="20">
        <v>540</v>
      </c>
      <c r="F83" s="16">
        <f aca="true" t="shared" si="13" ref="F83:F86">E83*D83</f>
        <v>13500</v>
      </c>
      <c r="G83" s="49"/>
      <c r="H83" s="49"/>
    </row>
    <row r="84" spans="1:8" ht="21" customHeight="1">
      <c r="A84" s="14">
        <v>64</v>
      </c>
      <c r="B84" s="14" t="s">
        <v>127</v>
      </c>
      <c r="C84" s="18" t="s">
        <v>2</v>
      </c>
      <c r="D84" s="18">
        <v>35</v>
      </c>
      <c r="E84" s="18">
        <v>1200</v>
      </c>
      <c r="F84" s="19">
        <f t="shared" si="13"/>
        <v>42000</v>
      </c>
      <c r="G84" s="25">
        <f>F85</f>
        <v>21000</v>
      </c>
      <c r="H84" s="25">
        <f>G84+F84</f>
        <v>63000</v>
      </c>
    </row>
    <row r="85" spans="1:8" ht="42.75" customHeight="1">
      <c r="A85" s="13">
        <v>65</v>
      </c>
      <c r="B85" s="15" t="s">
        <v>133</v>
      </c>
      <c r="C85" s="20" t="s">
        <v>0</v>
      </c>
      <c r="D85" s="20">
        <f>D84</f>
        <v>35</v>
      </c>
      <c r="E85" s="20">
        <v>600</v>
      </c>
      <c r="F85" s="16">
        <f aca="true" t="shared" si="14" ref="F85">E85*D85</f>
        <v>21000</v>
      </c>
      <c r="G85" s="49"/>
      <c r="H85" s="49"/>
    </row>
    <row r="86" spans="1:8" ht="21.75" customHeight="1">
      <c r="A86" s="14">
        <v>66</v>
      </c>
      <c r="B86" s="14" t="s">
        <v>125</v>
      </c>
      <c r="C86" s="18" t="s">
        <v>2</v>
      </c>
      <c r="D86" s="18">
        <v>35</v>
      </c>
      <c r="E86" s="18">
        <v>1500</v>
      </c>
      <c r="F86" s="19">
        <f t="shared" si="13"/>
        <v>52500</v>
      </c>
      <c r="G86" s="25">
        <f>F87</f>
        <v>22750</v>
      </c>
      <c r="H86" s="25">
        <f>G86+F86</f>
        <v>75250</v>
      </c>
    </row>
    <row r="87" spans="1:8" ht="42.75" customHeight="1">
      <c r="A87" s="13">
        <v>67</v>
      </c>
      <c r="B87" s="15" t="s">
        <v>133</v>
      </c>
      <c r="C87" s="20" t="s">
        <v>0</v>
      </c>
      <c r="D87" s="20">
        <f>D86</f>
        <v>35</v>
      </c>
      <c r="E87" s="20">
        <v>650</v>
      </c>
      <c r="F87" s="16">
        <f aca="true" t="shared" si="15" ref="F87:F88">E87*D87</f>
        <v>22750</v>
      </c>
      <c r="G87" s="49"/>
      <c r="H87" s="49"/>
    </row>
    <row r="88" spans="1:8" ht="22.5" customHeight="1">
      <c r="A88" s="14">
        <v>68</v>
      </c>
      <c r="B88" s="14" t="s">
        <v>126</v>
      </c>
      <c r="C88" s="18" t="s">
        <v>2</v>
      </c>
      <c r="D88" s="18">
        <v>65</v>
      </c>
      <c r="E88" s="18">
        <v>2500</v>
      </c>
      <c r="F88" s="19">
        <f t="shared" si="15"/>
        <v>162500</v>
      </c>
      <c r="G88" s="25">
        <f>F89</f>
        <v>45500</v>
      </c>
      <c r="H88" s="25">
        <f>G88+F88</f>
        <v>208000</v>
      </c>
    </row>
    <row r="89" spans="1:8" ht="42.75" customHeight="1">
      <c r="A89" s="13">
        <v>69</v>
      </c>
      <c r="B89" s="15" t="s">
        <v>133</v>
      </c>
      <c r="C89" s="20" t="s">
        <v>0</v>
      </c>
      <c r="D89" s="20">
        <f>D88</f>
        <v>65</v>
      </c>
      <c r="E89" s="20">
        <v>700</v>
      </c>
      <c r="F89" s="16">
        <f aca="true" t="shared" si="16" ref="F89">E89*D89</f>
        <v>45500</v>
      </c>
      <c r="G89" s="49"/>
      <c r="H89" s="49"/>
    </row>
    <row r="90" spans="1:8" ht="42.75" customHeight="1">
      <c r="A90" s="14">
        <v>70</v>
      </c>
      <c r="B90" s="14" t="s">
        <v>129</v>
      </c>
      <c r="C90" s="18" t="s">
        <v>18</v>
      </c>
      <c r="D90" s="18">
        <v>162</v>
      </c>
      <c r="E90" s="18">
        <v>1550</v>
      </c>
      <c r="F90" s="19">
        <f t="shared" si="12"/>
        <v>251100</v>
      </c>
      <c r="G90" s="25">
        <f>SUM(F91:F95)</f>
        <v>19002.6</v>
      </c>
      <c r="H90" s="25">
        <f>G90+F90</f>
        <v>270102.6</v>
      </c>
    </row>
    <row r="91" spans="1:8" ht="25.5" customHeight="1">
      <c r="A91" s="13">
        <v>71</v>
      </c>
      <c r="B91" s="11" t="s">
        <v>66</v>
      </c>
      <c r="C91" s="28" t="s">
        <v>5</v>
      </c>
      <c r="D91" s="28">
        <f>D90*0.3</f>
        <v>48.6</v>
      </c>
      <c r="E91" s="28">
        <v>60</v>
      </c>
      <c r="F91" s="28">
        <f t="shared" si="12"/>
        <v>2916</v>
      </c>
      <c r="G91" s="26"/>
      <c r="H91" s="26"/>
    </row>
    <row r="92" spans="1:8" ht="22.5" customHeight="1">
      <c r="A92" s="13">
        <v>72</v>
      </c>
      <c r="B92" s="11" t="s">
        <v>67</v>
      </c>
      <c r="C92" s="28" t="s">
        <v>5</v>
      </c>
      <c r="D92" s="28">
        <f>1.2*D90</f>
        <v>194.4</v>
      </c>
      <c r="E92" s="28">
        <v>25</v>
      </c>
      <c r="F92" s="28">
        <f t="shared" si="12"/>
        <v>4860</v>
      </c>
      <c r="G92" s="26"/>
      <c r="H92" s="26"/>
    </row>
    <row r="93" spans="1:8" ht="21.75" customHeight="1">
      <c r="A93" s="13">
        <v>73</v>
      </c>
      <c r="B93" s="11" t="s">
        <v>68</v>
      </c>
      <c r="C93" s="28" t="s">
        <v>7</v>
      </c>
      <c r="D93" s="28">
        <f>D90*0.03</f>
        <v>4.859999999999999</v>
      </c>
      <c r="E93" s="28">
        <v>1400</v>
      </c>
      <c r="F93" s="28">
        <f t="shared" si="12"/>
        <v>6803.999999999999</v>
      </c>
      <c r="G93" s="26"/>
      <c r="H93" s="26"/>
    </row>
    <row r="94" spans="1:8" ht="23.25" customHeight="1">
      <c r="A94" s="13">
        <v>74</v>
      </c>
      <c r="B94" s="11" t="s">
        <v>69</v>
      </c>
      <c r="C94" s="28" t="s">
        <v>5</v>
      </c>
      <c r="D94" s="28">
        <f>0.44*D90</f>
        <v>71.28</v>
      </c>
      <c r="E94" s="28">
        <v>45</v>
      </c>
      <c r="F94" s="28">
        <f t="shared" si="12"/>
        <v>3207.6</v>
      </c>
      <c r="G94" s="26"/>
      <c r="H94" s="26"/>
    </row>
    <row r="95" spans="1:8" ht="22.5" customHeight="1">
      <c r="A95" s="13">
        <v>75</v>
      </c>
      <c r="B95" s="11" t="s">
        <v>70</v>
      </c>
      <c r="C95" s="28" t="s">
        <v>71</v>
      </c>
      <c r="D95" s="28">
        <f>D90*0.1</f>
        <v>16.2</v>
      </c>
      <c r="E95" s="28">
        <v>75</v>
      </c>
      <c r="F95" s="28">
        <f t="shared" si="12"/>
        <v>1215</v>
      </c>
      <c r="G95" s="26"/>
      <c r="H95" s="26"/>
    </row>
    <row r="96" spans="1:8" ht="21.95" customHeight="1">
      <c r="A96" s="14">
        <v>76</v>
      </c>
      <c r="B96" s="14" t="s">
        <v>96</v>
      </c>
      <c r="C96" s="18" t="s">
        <v>18</v>
      </c>
      <c r="D96" s="18">
        <v>140</v>
      </c>
      <c r="E96" s="18">
        <v>550</v>
      </c>
      <c r="F96" s="19">
        <f t="shared" si="12"/>
        <v>77000</v>
      </c>
      <c r="G96" s="25">
        <f>F97</f>
        <v>1458</v>
      </c>
      <c r="H96" s="25">
        <f>G96+F96</f>
        <v>78458</v>
      </c>
    </row>
    <row r="97" spans="1:8" ht="21.95" customHeight="1">
      <c r="A97" s="13">
        <v>77</v>
      </c>
      <c r="B97" s="11" t="s">
        <v>70</v>
      </c>
      <c r="C97" s="28" t="s">
        <v>71</v>
      </c>
      <c r="D97" s="28">
        <f>D92*0.1</f>
        <v>19.44</v>
      </c>
      <c r="E97" s="28">
        <v>75</v>
      </c>
      <c r="F97" s="28">
        <f t="shared" si="12"/>
        <v>1458</v>
      </c>
      <c r="G97" s="26"/>
      <c r="H97" s="26"/>
    </row>
    <row r="98" spans="1:10" ht="21.95" customHeight="1">
      <c r="A98" s="35">
        <v>78</v>
      </c>
      <c r="B98" s="36" t="s">
        <v>74</v>
      </c>
      <c r="C98" s="39"/>
      <c r="D98" s="39"/>
      <c r="E98" s="39"/>
      <c r="F98" s="40">
        <f>F76+F78+F82+F84+F86+F88+F90+F96</f>
        <v>803950</v>
      </c>
      <c r="G98" s="38">
        <f>SUM(G76:G97)</f>
        <v>235430.6</v>
      </c>
      <c r="H98" s="38">
        <f>G98+F98</f>
        <v>1039380.6</v>
      </c>
      <c r="J98" s="10"/>
    </row>
    <row r="99" spans="1:10" ht="27" customHeight="1">
      <c r="A99" s="13">
        <v>79</v>
      </c>
      <c r="B99" s="29" t="s">
        <v>23</v>
      </c>
      <c r="C99" s="21"/>
      <c r="D99" s="21"/>
      <c r="E99" s="21"/>
      <c r="F99" s="23"/>
      <c r="G99" s="26"/>
      <c r="H99" s="26"/>
      <c r="J99" s="10"/>
    </row>
    <row r="100" spans="1:8" ht="43.5" customHeight="1">
      <c r="A100" s="14">
        <v>80</v>
      </c>
      <c r="B100" s="14" t="s">
        <v>135</v>
      </c>
      <c r="C100" s="19" t="s">
        <v>19</v>
      </c>
      <c r="D100" s="32">
        <v>30</v>
      </c>
      <c r="E100" s="32">
        <v>1750</v>
      </c>
      <c r="F100" s="32">
        <f aca="true" t="shared" si="17" ref="F100:F117">D100*E100</f>
        <v>52500</v>
      </c>
      <c r="G100" s="25">
        <f>SUM(F101:F105)</f>
        <v>57888</v>
      </c>
      <c r="H100" s="25">
        <f>G100+F100</f>
        <v>110388</v>
      </c>
    </row>
    <row r="101" spans="1:8" ht="24.95" customHeight="1">
      <c r="A101" s="13">
        <v>81</v>
      </c>
      <c r="B101" s="27" t="s">
        <v>75</v>
      </c>
      <c r="C101" s="51" t="s">
        <v>48</v>
      </c>
      <c r="D101" s="51">
        <f>D100*1.5</f>
        <v>45</v>
      </c>
      <c r="E101" s="51">
        <v>100</v>
      </c>
      <c r="F101" s="42">
        <f t="shared" si="17"/>
        <v>4500</v>
      </c>
      <c r="G101" s="50"/>
      <c r="H101" s="50"/>
    </row>
    <row r="102" spans="1:8" ht="24.95" customHeight="1">
      <c r="A102" s="13">
        <v>82</v>
      </c>
      <c r="B102" s="27" t="s">
        <v>76</v>
      </c>
      <c r="C102" s="51" t="s">
        <v>48</v>
      </c>
      <c r="D102" s="51">
        <f>D100*6</f>
        <v>180</v>
      </c>
      <c r="E102" s="51">
        <v>65</v>
      </c>
      <c r="F102" s="42">
        <f t="shared" si="17"/>
        <v>11700</v>
      </c>
      <c r="G102" s="50"/>
      <c r="H102" s="50"/>
    </row>
    <row r="103" spans="1:8" ht="24.95" customHeight="1">
      <c r="A103" s="13">
        <v>83</v>
      </c>
      <c r="B103" s="27" t="s">
        <v>77</v>
      </c>
      <c r="C103" s="51" t="s">
        <v>3</v>
      </c>
      <c r="D103" s="51">
        <v>1</v>
      </c>
      <c r="E103" s="51">
        <f>D100*800</f>
        <v>24000</v>
      </c>
      <c r="F103" s="42">
        <f t="shared" si="17"/>
        <v>24000</v>
      </c>
      <c r="G103" s="50"/>
      <c r="H103" s="50"/>
    </row>
    <row r="104" spans="1:8" ht="24.95" customHeight="1">
      <c r="A104" s="13">
        <v>84</v>
      </c>
      <c r="B104" s="27" t="s">
        <v>78</v>
      </c>
      <c r="C104" s="51" t="s">
        <v>79</v>
      </c>
      <c r="D104" s="51">
        <v>1</v>
      </c>
      <c r="E104" s="51">
        <f>D100*550</f>
        <v>16500</v>
      </c>
      <c r="F104" s="42">
        <f t="shared" si="17"/>
        <v>16500</v>
      </c>
      <c r="G104" s="50"/>
      <c r="H104" s="50"/>
    </row>
    <row r="105" spans="1:8" ht="24.95" customHeight="1">
      <c r="A105" s="13">
        <v>85</v>
      </c>
      <c r="B105" s="27" t="s">
        <v>86</v>
      </c>
      <c r="C105" s="51" t="s">
        <v>87</v>
      </c>
      <c r="D105" s="51">
        <f>D102*1.1</f>
        <v>198.00000000000003</v>
      </c>
      <c r="E105" s="51">
        <v>6</v>
      </c>
      <c r="F105" s="42">
        <f t="shared" si="17"/>
        <v>1188.0000000000002</v>
      </c>
      <c r="G105" s="50"/>
      <c r="H105" s="50"/>
    </row>
    <row r="106" spans="1:8" ht="21.95" customHeight="1">
      <c r="A106" s="14">
        <v>86</v>
      </c>
      <c r="B106" s="14" t="s">
        <v>81</v>
      </c>
      <c r="C106" s="32" t="s">
        <v>82</v>
      </c>
      <c r="D106" s="32">
        <v>4</v>
      </c>
      <c r="E106" s="32">
        <v>8500</v>
      </c>
      <c r="F106" s="32">
        <f t="shared" si="17"/>
        <v>34000</v>
      </c>
      <c r="G106" s="25">
        <f>F107</f>
        <v>17600</v>
      </c>
      <c r="H106" s="25">
        <f>G106+F106</f>
        <v>51600</v>
      </c>
    </row>
    <row r="107" spans="1:8" ht="21.95" customHeight="1">
      <c r="A107" s="13">
        <v>87</v>
      </c>
      <c r="B107" s="68" t="s">
        <v>80</v>
      </c>
      <c r="C107" s="69" t="s">
        <v>22</v>
      </c>
      <c r="D107" s="70">
        <v>32</v>
      </c>
      <c r="E107" s="70">
        <v>550</v>
      </c>
      <c r="F107" s="71">
        <f aca="true" t="shared" si="18" ref="F107">E107*D107</f>
        <v>17600</v>
      </c>
      <c r="G107" s="26"/>
      <c r="H107" s="26"/>
    </row>
    <row r="108" spans="1:8" ht="21.95" customHeight="1">
      <c r="A108" s="14">
        <v>88</v>
      </c>
      <c r="B108" s="14" t="s">
        <v>53</v>
      </c>
      <c r="C108" s="32" t="s">
        <v>1</v>
      </c>
      <c r="D108" s="32">
        <v>1</v>
      </c>
      <c r="E108" s="32">
        <v>3500</v>
      </c>
      <c r="F108" s="32">
        <f t="shared" si="17"/>
        <v>3500</v>
      </c>
      <c r="G108" s="25">
        <v>0</v>
      </c>
      <c r="H108" s="25">
        <f>G108+F108</f>
        <v>3500</v>
      </c>
    </row>
    <row r="109" spans="1:8" ht="21.95" customHeight="1">
      <c r="A109" s="14">
        <v>89</v>
      </c>
      <c r="B109" s="14" t="s">
        <v>33</v>
      </c>
      <c r="C109" s="32" t="s">
        <v>1</v>
      </c>
      <c r="D109" s="32">
        <v>2</v>
      </c>
      <c r="E109" s="32">
        <v>6000</v>
      </c>
      <c r="F109" s="32">
        <f t="shared" si="17"/>
        <v>12000</v>
      </c>
      <c r="G109" s="25">
        <v>0</v>
      </c>
      <c r="H109" s="25">
        <f aca="true" t="shared" si="19" ref="H109:H115">G109+F109</f>
        <v>12000</v>
      </c>
    </row>
    <row r="110" spans="1:8" ht="21.95" customHeight="1">
      <c r="A110" s="14">
        <v>90</v>
      </c>
      <c r="B110" s="14" t="s">
        <v>36</v>
      </c>
      <c r="C110" s="32" t="s">
        <v>1</v>
      </c>
      <c r="D110" s="32">
        <v>2</v>
      </c>
      <c r="E110" s="32">
        <v>2000</v>
      </c>
      <c r="F110" s="32">
        <f t="shared" si="17"/>
        <v>4000</v>
      </c>
      <c r="G110" s="25">
        <v>0</v>
      </c>
      <c r="H110" s="25">
        <f t="shared" si="19"/>
        <v>4000</v>
      </c>
    </row>
    <row r="111" spans="1:8" ht="43.5" customHeight="1">
      <c r="A111" s="14">
        <v>91</v>
      </c>
      <c r="B111" s="14" t="s">
        <v>37</v>
      </c>
      <c r="C111" s="32" t="s">
        <v>1</v>
      </c>
      <c r="D111" s="32">
        <v>2</v>
      </c>
      <c r="E111" s="32">
        <v>5500</v>
      </c>
      <c r="F111" s="32">
        <f t="shared" si="17"/>
        <v>11000</v>
      </c>
      <c r="G111" s="25">
        <v>0</v>
      </c>
      <c r="H111" s="25">
        <f t="shared" si="19"/>
        <v>11000</v>
      </c>
    </row>
    <row r="112" spans="1:8" ht="40.5" customHeight="1">
      <c r="A112" s="14">
        <v>92</v>
      </c>
      <c r="B112" s="14" t="s">
        <v>34</v>
      </c>
      <c r="C112" s="32" t="s">
        <v>1</v>
      </c>
      <c r="D112" s="32">
        <v>1</v>
      </c>
      <c r="E112" s="32">
        <v>5000</v>
      </c>
      <c r="F112" s="32">
        <f t="shared" si="17"/>
        <v>5000</v>
      </c>
      <c r="G112" s="25">
        <v>0</v>
      </c>
      <c r="H112" s="25">
        <f t="shared" si="19"/>
        <v>5000</v>
      </c>
    </row>
    <row r="113" spans="1:8" ht="21.95" customHeight="1">
      <c r="A113" s="14">
        <v>93</v>
      </c>
      <c r="B113" s="14" t="s">
        <v>21</v>
      </c>
      <c r="C113" s="32" t="s">
        <v>1</v>
      </c>
      <c r="D113" s="32">
        <v>1</v>
      </c>
      <c r="E113" s="32">
        <v>6000</v>
      </c>
      <c r="F113" s="32">
        <f t="shared" si="17"/>
        <v>6000</v>
      </c>
      <c r="G113" s="25">
        <v>0</v>
      </c>
      <c r="H113" s="25">
        <f t="shared" si="19"/>
        <v>6000</v>
      </c>
    </row>
    <row r="114" spans="1:8" ht="21.95" customHeight="1">
      <c r="A114" s="14">
        <v>94</v>
      </c>
      <c r="B114" s="14" t="s">
        <v>38</v>
      </c>
      <c r="C114" s="32" t="s">
        <v>1</v>
      </c>
      <c r="D114" s="32">
        <v>2</v>
      </c>
      <c r="E114" s="32">
        <v>5000</v>
      </c>
      <c r="F114" s="32">
        <f t="shared" si="17"/>
        <v>10000</v>
      </c>
      <c r="G114" s="25">
        <v>0</v>
      </c>
      <c r="H114" s="25">
        <f t="shared" si="19"/>
        <v>10000</v>
      </c>
    </row>
    <row r="115" spans="1:8" ht="45" customHeight="1">
      <c r="A115" s="14">
        <v>95</v>
      </c>
      <c r="B115" s="14" t="s">
        <v>84</v>
      </c>
      <c r="C115" s="32" t="s">
        <v>1</v>
      </c>
      <c r="D115" s="32">
        <v>1</v>
      </c>
      <c r="E115" s="32">
        <v>35000</v>
      </c>
      <c r="F115" s="32">
        <f t="shared" si="17"/>
        <v>35000</v>
      </c>
      <c r="G115" s="25">
        <f>F116</f>
        <v>4500</v>
      </c>
      <c r="H115" s="25">
        <f t="shared" si="19"/>
        <v>39500</v>
      </c>
    </row>
    <row r="116" spans="1:8" ht="29.25" customHeight="1">
      <c r="A116" s="13">
        <v>96</v>
      </c>
      <c r="B116" s="15" t="s">
        <v>83</v>
      </c>
      <c r="C116" s="30" t="s">
        <v>3</v>
      </c>
      <c r="D116" s="30">
        <f>D115</f>
        <v>1</v>
      </c>
      <c r="E116" s="30">
        <v>4500</v>
      </c>
      <c r="F116" s="42">
        <f t="shared" si="17"/>
        <v>4500</v>
      </c>
      <c r="G116" s="50"/>
      <c r="H116" s="50"/>
    </row>
    <row r="117" spans="1:8" ht="21.95" customHeight="1">
      <c r="A117" s="14">
        <v>97</v>
      </c>
      <c r="B117" s="14" t="s">
        <v>40</v>
      </c>
      <c r="C117" s="32" t="s">
        <v>1</v>
      </c>
      <c r="D117" s="32">
        <v>2</v>
      </c>
      <c r="E117" s="32">
        <v>6000</v>
      </c>
      <c r="F117" s="32">
        <f t="shared" si="17"/>
        <v>12000</v>
      </c>
      <c r="G117" s="25">
        <v>0</v>
      </c>
      <c r="H117" s="25">
        <f>G117+F117</f>
        <v>12000</v>
      </c>
    </row>
    <row r="118" spans="1:8" ht="36" customHeight="1">
      <c r="A118" s="14">
        <v>98</v>
      </c>
      <c r="B118" s="14" t="s">
        <v>136</v>
      </c>
      <c r="C118" s="32" t="s">
        <v>4</v>
      </c>
      <c r="D118" s="32">
        <v>140</v>
      </c>
      <c r="E118" s="32">
        <v>2200</v>
      </c>
      <c r="F118" s="32">
        <f aca="true" t="shared" si="20" ref="F118:F119">D118*E118</f>
        <v>308000</v>
      </c>
      <c r="G118" s="25">
        <f>SUM(F119:F134)</f>
        <v>75800</v>
      </c>
      <c r="H118" s="25">
        <f>G118+F118</f>
        <v>383800</v>
      </c>
    </row>
    <row r="119" spans="1:8" ht="21.95" customHeight="1">
      <c r="A119" s="13">
        <v>99</v>
      </c>
      <c r="B119" s="31" t="s">
        <v>85</v>
      </c>
      <c r="C119" s="50" t="s">
        <v>8</v>
      </c>
      <c r="D119" s="50">
        <f>D118*3</f>
        <v>420</v>
      </c>
      <c r="E119" s="50">
        <v>33</v>
      </c>
      <c r="F119" s="42">
        <f t="shared" si="20"/>
        <v>13860</v>
      </c>
      <c r="G119" s="50"/>
      <c r="H119" s="50"/>
    </row>
    <row r="120" spans="1:8" ht="21.95" customHeight="1">
      <c r="A120" s="13">
        <v>100</v>
      </c>
      <c r="B120" s="31" t="s">
        <v>9</v>
      </c>
      <c r="C120" s="50" t="s">
        <v>8</v>
      </c>
      <c r="D120" s="50">
        <f>D118*4</f>
        <v>560</v>
      </c>
      <c r="E120" s="50">
        <v>25</v>
      </c>
      <c r="F120" s="30">
        <f aca="true" t="shared" si="21" ref="F120:F134">E120*D120</f>
        <v>14000</v>
      </c>
      <c r="G120" s="50"/>
      <c r="H120" s="50"/>
    </row>
    <row r="121" spans="1:8" ht="21.95" customHeight="1">
      <c r="A121" s="13">
        <v>101</v>
      </c>
      <c r="B121" s="31" t="s">
        <v>10</v>
      </c>
      <c r="C121" s="50" t="s">
        <v>8</v>
      </c>
      <c r="D121" s="50">
        <f>D118*1</f>
        <v>140</v>
      </c>
      <c r="E121" s="50">
        <v>25</v>
      </c>
      <c r="F121" s="30">
        <f t="shared" si="21"/>
        <v>3500</v>
      </c>
      <c r="G121" s="50"/>
      <c r="H121" s="50"/>
    </row>
    <row r="122" spans="1:8" ht="21.95" customHeight="1">
      <c r="A122" s="13">
        <v>102</v>
      </c>
      <c r="B122" s="31" t="s">
        <v>39</v>
      </c>
      <c r="C122" s="50" t="s">
        <v>8</v>
      </c>
      <c r="D122" s="50">
        <f>D118*0.5</f>
        <v>70</v>
      </c>
      <c r="E122" s="50">
        <v>20</v>
      </c>
      <c r="F122" s="30">
        <f t="shared" si="21"/>
        <v>1400</v>
      </c>
      <c r="G122" s="50"/>
      <c r="H122" s="50"/>
    </row>
    <row r="123" spans="1:8" ht="21.95" customHeight="1">
      <c r="A123" s="13">
        <v>103</v>
      </c>
      <c r="B123" s="31" t="s">
        <v>11</v>
      </c>
      <c r="C123" s="50" t="s">
        <v>8</v>
      </c>
      <c r="D123" s="50">
        <f>D118*1.5</f>
        <v>210</v>
      </c>
      <c r="E123" s="50">
        <v>25</v>
      </c>
      <c r="F123" s="30">
        <f t="shared" si="21"/>
        <v>5250</v>
      </c>
      <c r="G123" s="50"/>
      <c r="H123" s="50"/>
    </row>
    <row r="124" spans="1:8" ht="21.95" customHeight="1">
      <c r="A124" s="13">
        <v>104</v>
      </c>
      <c r="B124" s="31" t="s">
        <v>12</v>
      </c>
      <c r="C124" s="50" t="s">
        <v>8</v>
      </c>
      <c r="D124" s="50">
        <f>D118*2</f>
        <v>280</v>
      </c>
      <c r="E124" s="50">
        <v>18</v>
      </c>
      <c r="F124" s="30">
        <f t="shared" si="21"/>
        <v>5040</v>
      </c>
      <c r="G124" s="50"/>
      <c r="H124" s="50"/>
    </row>
    <row r="125" spans="1:8" ht="21.95" customHeight="1">
      <c r="A125" s="13">
        <v>105</v>
      </c>
      <c r="B125" s="31" t="s">
        <v>13</v>
      </c>
      <c r="C125" s="50" t="s">
        <v>1</v>
      </c>
      <c r="D125" s="50">
        <v>10</v>
      </c>
      <c r="E125" s="50">
        <v>120</v>
      </c>
      <c r="F125" s="30">
        <f t="shared" si="21"/>
        <v>1200</v>
      </c>
      <c r="G125" s="50"/>
      <c r="H125" s="50"/>
    </row>
    <row r="126" spans="1:8" ht="21.95" customHeight="1">
      <c r="A126" s="13">
        <v>106</v>
      </c>
      <c r="B126" s="31" t="s">
        <v>14</v>
      </c>
      <c r="C126" s="50" t="s">
        <v>1</v>
      </c>
      <c r="D126" s="50">
        <v>220</v>
      </c>
      <c r="E126" s="50">
        <v>5</v>
      </c>
      <c r="F126" s="30">
        <f t="shared" si="21"/>
        <v>1100</v>
      </c>
      <c r="G126" s="50"/>
      <c r="H126" s="50"/>
    </row>
    <row r="127" spans="1:8" ht="21.95" customHeight="1">
      <c r="A127" s="13">
        <v>107</v>
      </c>
      <c r="B127" s="31" t="s">
        <v>15</v>
      </c>
      <c r="C127" s="50" t="s">
        <v>8</v>
      </c>
      <c r="D127" s="50">
        <f>D119+D120+D121+D122+D123+D124+D125</f>
        <v>1690</v>
      </c>
      <c r="E127" s="50">
        <v>5</v>
      </c>
      <c r="F127" s="30">
        <f t="shared" si="21"/>
        <v>8450</v>
      </c>
      <c r="G127" s="50"/>
      <c r="H127" s="50"/>
    </row>
    <row r="128" spans="1:8" ht="21.95" customHeight="1">
      <c r="A128" s="13">
        <v>108</v>
      </c>
      <c r="B128" s="31" t="s">
        <v>16</v>
      </c>
      <c r="C128" s="50" t="s">
        <v>8</v>
      </c>
      <c r="D128" s="50">
        <v>100</v>
      </c>
      <c r="E128" s="50">
        <v>10</v>
      </c>
      <c r="F128" s="30">
        <f t="shared" si="21"/>
        <v>1000</v>
      </c>
      <c r="G128" s="50"/>
      <c r="H128" s="50"/>
    </row>
    <row r="129" spans="1:8" ht="21.95" customHeight="1">
      <c r="A129" s="13">
        <v>109</v>
      </c>
      <c r="B129" s="31" t="s">
        <v>17</v>
      </c>
      <c r="C129" s="50" t="s">
        <v>1</v>
      </c>
      <c r="D129" s="50">
        <v>8</v>
      </c>
      <c r="E129" s="50">
        <v>1050</v>
      </c>
      <c r="F129" s="30">
        <f t="shared" si="21"/>
        <v>8400</v>
      </c>
      <c r="G129" s="50"/>
      <c r="H129" s="50"/>
    </row>
    <row r="130" spans="1:8" ht="21.95" customHeight="1">
      <c r="A130" s="13">
        <v>110</v>
      </c>
      <c r="B130" s="31" t="s">
        <v>88</v>
      </c>
      <c r="C130" s="50" t="s">
        <v>1</v>
      </c>
      <c r="D130" s="50">
        <v>1</v>
      </c>
      <c r="E130" s="50">
        <v>1200</v>
      </c>
      <c r="F130" s="30">
        <f t="shared" si="21"/>
        <v>1200</v>
      </c>
      <c r="G130" s="50"/>
      <c r="H130" s="50"/>
    </row>
    <row r="131" spans="1:8" ht="21.95" customHeight="1">
      <c r="A131" s="13">
        <v>111</v>
      </c>
      <c r="B131" s="31" t="s">
        <v>89</v>
      </c>
      <c r="C131" s="50" t="s">
        <v>1</v>
      </c>
      <c r="D131" s="50">
        <v>22</v>
      </c>
      <c r="E131" s="50">
        <v>150</v>
      </c>
      <c r="F131" s="30">
        <f t="shared" si="21"/>
        <v>3300</v>
      </c>
      <c r="G131" s="50"/>
      <c r="H131" s="50"/>
    </row>
    <row r="132" spans="1:8" ht="21.95" customHeight="1">
      <c r="A132" s="13">
        <v>112</v>
      </c>
      <c r="B132" s="31" t="s">
        <v>90</v>
      </c>
      <c r="C132" s="50" t="s">
        <v>1</v>
      </c>
      <c r="D132" s="50">
        <v>1</v>
      </c>
      <c r="E132" s="50">
        <v>1100</v>
      </c>
      <c r="F132" s="30">
        <f t="shared" si="21"/>
        <v>1100</v>
      </c>
      <c r="G132" s="50"/>
      <c r="H132" s="50"/>
    </row>
    <row r="133" spans="1:8" ht="21.95" customHeight="1">
      <c r="A133" s="13">
        <v>113</v>
      </c>
      <c r="B133" s="31" t="s">
        <v>41</v>
      </c>
      <c r="C133" s="50" t="s">
        <v>1</v>
      </c>
      <c r="D133" s="50">
        <v>1</v>
      </c>
      <c r="E133" s="50">
        <v>3500</v>
      </c>
      <c r="F133" s="30">
        <f t="shared" si="21"/>
        <v>3500</v>
      </c>
      <c r="G133" s="50"/>
      <c r="H133" s="50"/>
    </row>
    <row r="134" spans="1:8" ht="21.95" customHeight="1">
      <c r="A134" s="13">
        <v>114</v>
      </c>
      <c r="B134" s="27" t="s">
        <v>42</v>
      </c>
      <c r="C134" s="50" t="s">
        <v>1</v>
      </c>
      <c r="D134" s="50">
        <v>1</v>
      </c>
      <c r="E134" s="50">
        <v>3500</v>
      </c>
      <c r="F134" s="30">
        <f t="shared" si="21"/>
        <v>3500</v>
      </c>
      <c r="G134" s="50"/>
      <c r="H134" s="50"/>
    </row>
    <row r="135" spans="1:10" ht="21.95" customHeight="1">
      <c r="A135" s="35">
        <v>115</v>
      </c>
      <c r="B135" s="52" t="s">
        <v>91</v>
      </c>
      <c r="C135" s="53"/>
      <c r="D135" s="54"/>
      <c r="E135" s="54"/>
      <c r="F135" s="54">
        <f>F118+F117+F115+F114+F113+F112+F111+F110+F109+F108+F106+F100</f>
        <v>493000</v>
      </c>
      <c r="G135" s="38">
        <f>SUM(G100:G134)</f>
        <v>155788</v>
      </c>
      <c r="H135" s="38">
        <f>G135+F135</f>
        <v>648788</v>
      </c>
      <c r="J135" s="10"/>
    </row>
    <row r="136" spans="1:10" ht="21.95" customHeight="1">
      <c r="A136" s="73">
        <v>116</v>
      </c>
      <c r="B136" s="55" t="s">
        <v>92</v>
      </c>
      <c r="C136" s="56"/>
      <c r="D136" s="57"/>
      <c r="E136" s="57"/>
      <c r="F136" s="57">
        <f>F135+F98+F74+F41</f>
        <v>2748640</v>
      </c>
      <c r="G136" s="34">
        <f>G135+G98+G74+G41</f>
        <v>950986.52</v>
      </c>
      <c r="H136" s="34">
        <f>H135+H98+H74+H41</f>
        <v>3699626.52</v>
      </c>
      <c r="J136" s="10"/>
    </row>
    <row r="137" spans="1:10" ht="21.95" customHeight="1">
      <c r="A137" s="13">
        <v>117</v>
      </c>
      <c r="B137" s="58" t="s">
        <v>93</v>
      </c>
      <c r="C137" s="59" t="s">
        <v>43</v>
      </c>
      <c r="D137" s="60">
        <v>5</v>
      </c>
      <c r="E137" s="60"/>
      <c r="F137" s="60">
        <f>F136*1.05</f>
        <v>2886072</v>
      </c>
      <c r="G137" s="61">
        <f>G136*1.05</f>
        <v>998535.846</v>
      </c>
      <c r="H137" s="61">
        <f>H136*1.05</f>
        <v>3884607.8460000004</v>
      </c>
      <c r="J137" s="10"/>
    </row>
    <row r="138" spans="1:8" ht="21.95" customHeight="1">
      <c r="A138" s="84"/>
      <c r="B138" s="85"/>
      <c r="C138" s="85"/>
      <c r="D138" s="85"/>
      <c r="E138" s="85"/>
      <c r="F138" s="85"/>
      <c r="G138" s="85"/>
      <c r="H138" s="85"/>
    </row>
    <row r="139" spans="1:8" ht="30" customHeight="1">
      <c r="A139" s="86" t="s">
        <v>45</v>
      </c>
      <c r="B139" s="87"/>
      <c r="C139" s="87"/>
      <c r="D139" s="87"/>
      <c r="E139" s="87"/>
      <c r="F139" s="87"/>
      <c r="G139" s="87"/>
      <c r="H139" s="87"/>
    </row>
    <row r="140" spans="1:8" ht="30" customHeight="1">
      <c r="A140" s="83" t="s">
        <v>128</v>
      </c>
      <c r="B140" s="83"/>
      <c r="C140" s="83"/>
      <c r="D140" s="83"/>
      <c r="E140" s="83"/>
      <c r="F140" s="62">
        <v>162</v>
      </c>
      <c r="G140" s="72"/>
      <c r="H140" s="72"/>
    </row>
    <row r="141" spans="1:7" ht="27" customHeight="1">
      <c r="A141" s="86" t="s">
        <v>97</v>
      </c>
      <c r="B141" s="87"/>
      <c r="C141" s="87"/>
      <c r="D141" s="87"/>
      <c r="E141" s="87"/>
      <c r="F141" s="63">
        <f>F137/F140</f>
        <v>17815.25925925926</v>
      </c>
      <c r="G141" s="63"/>
    </row>
    <row r="142" spans="1:7" ht="30.75" customHeight="1">
      <c r="A142" s="88" t="s">
        <v>98</v>
      </c>
      <c r="B142" s="89"/>
      <c r="C142" s="89"/>
      <c r="D142" s="89"/>
      <c r="E142" s="89"/>
      <c r="F142" s="63">
        <f>H137/F140</f>
        <v>23979.06077777778</v>
      </c>
      <c r="G142" s="63"/>
    </row>
    <row r="144" ht="12.75">
      <c r="B144" s="1"/>
    </row>
  </sheetData>
  <mergeCells count="19">
    <mergeCell ref="A19:F19"/>
    <mergeCell ref="A20:F20"/>
    <mergeCell ref="D9:H9"/>
    <mergeCell ref="C11:H11"/>
    <mergeCell ref="C16:H16"/>
    <mergeCell ref="A13:H13"/>
    <mergeCell ref="A18:F18"/>
    <mergeCell ref="B14:H14"/>
    <mergeCell ref="C1:H1"/>
    <mergeCell ref="C2:H2"/>
    <mergeCell ref="C3:H3"/>
    <mergeCell ref="D5:H5"/>
    <mergeCell ref="D8:H8"/>
    <mergeCell ref="D7:H7"/>
    <mergeCell ref="A140:E140"/>
    <mergeCell ref="A138:H138"/>
    <mergeCell ref="A139:H139"/>
    <mergeCell ref="A141:E141"/>
    <mergeCell ref="A142:E142"/>
  </mergeCells>
  <printOptions/>
  <pageMargins left="0.5905511811023623" right="0.3937007874015748" top="0.1968503937007874" bottom="0.5905511811023623" header="0.5118110236220472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Инвест</dc:creator>
  <cp:keywords/>
  <dc:description/>
  <cp:lastModifiedBy>Лялин Александер</cp:lastModifiedBy>
  <cp:lastPrinted>2015-04-23T08:31:20Z</cp:lastPrinted>
  <dcterms:created xsi:type="dcterms:W3CDTF">2000-08-03T13:09:52Z</dcterms:created>
  <dcterms:modified xsi:type="dcterms:W3CDTF">2015-10-09T07:14:29Z</dcterms:modified>
  <cp:category/>
  <cp:version/>
  <cp:contentType/>
  <cp:contentStatus/>
</cp:coreProperties>
</file>